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1_Projects\DTM\07_SP\prubezne_vystupy\v1.2\"/>
    </mc:Choice>
  </mc:AlternateContent>
  <xr:revisionPtr revIDLastSave="0" documentId="8_{1E807ED7-371F-472E-B5AF-9ABCB343911B}" xr6:coauthVersionLast="45" xr6:coauthVersionMax="45" xr10:uidLastSave="{00000000-0000-0000-0000-000000000000}"/>
  <bookViews>
    <workbookView xWindow="1560" yWindow="765" windowWidth="28800" windowHeight="15435" xr2:uid="{E2742EAE-625A-49E0-954A-67EF8C881BB3}"/>
  </bookViews>
  <sheets>
    <sheet name="Rozpočet_SP tabulky" sheetId="2" r:id="rId1"/>
    <sheet name="List1" sheetId="1" r:id="rId2"/>
  </sheets>
  <externalReferences>
    <externalReference r:id="rId3"/>
    <externalReference r:id="rId4"/>
  </externalReferences>
  <definedNames>
    <definedName name="ImCelkem">#REF!</definedName>
    <definedName name="ImTotal">#REF!</definedName>
    <definedName name="SVCTotal">#REF!</definedName>
    <definedName name="SWCelkem">#REF!</definedName>
    <definedName name="SWTotal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1" i="2" l="1"/>
  <c r="J140" i="2" s="1"/>
  <c r="I141" i="2"/>
  <c r="H141" i="2"/>
  <c r="H140" i="2" s="1"/>
  <c r="G141" i="2"/>
  <c r="F141" i="2"/>
  <c r="D141" i="2"/>
  <c r="D140" i="2"/>
  <c r="J139" i="2"/>
  <c r="J138" i="2" s="1"/>
  <c r="I139" i="2"/>
  <c r="H139" i="2"/>
  <c r="H138" i="2" s="1"/>
  <c r="G139" i="2"/>
  <c r="F139" i="2"/>
  <c r="D139" i="2"/>
  <c r="D138" i="2"/>
  <c r="J137" i="2"/>
  <c r="J136" i="2" s="1"/>
  <c r="I137" i="2"/>
  <c r="H137" i="2"/>
  <c r="G137" i="2"/>
  <c r="F137" i="2"/>
  <c r="D137" i="2"/>
  <c r="H136" i="2"/>
  <c r="D136" i="2"/>
  <c r="J135" i="2"/>
  <c r="J134" i="2" s="1"/>
  <c r="I135" i="2"/>
  <c r="H135" i="2"/>
  <c r="G135" i="2"/>
  <c r="F135" i="2"/>
  <c r="D135" i="2"/>
  <c r="H134" i="2"/>
  <c r="D134" i="2"/>
  <c r="J133" i="2"/>
  <c r="I133" i="2"/>
  <c r="H133" i="2"/>
  <c r="G133" i="2"/>
  <c r="F133" i="2"/>
  <c r="D133" i="2"/>
  <c r="J132" i="2"/>
  <c r="H132" i="2"/>
  <c r="D132" i="2"/>
  <c r="J131" i="2"/>
  <c r="I131" i="2"/>
  <c r="H131" i="2"/>
  <c r="H130" i="2" s="1"/>
  <c r="G131" i="2"/>
  <c r="F131" i="2"/>
  <c r="D131" i="2"/>
  <c r="J130" i="2"/>
  <c r="J129" i="2"/>
  <c r="I129" i="2"/>
  <c r="H129" i="2"/>
  <c r="G129" i="2"/>
  <c r="F129" i="2"/>
  <c r="D129" i="2"/>
  <c r="J128" i="2"/>
  <c r="I128" i="2"/>
  <c r="H128" i="2"/>
  <c r="G128" i="2"/>
  <c r="F128" i="2"/>
  <c r="D128" i="2"/>
  <c r="J127" i="2"/>
  <c r="H127" i="2"/>
  <c r="J126" i="2"/>
  <c r="I126" i="2"/>
  <c r="H126" i="2"/>
  <c r="H125" i="2" s="1"/>
  <c r="G126" i="2"/>
  <c r="F126" i="2"/>
  <c r="D126" i="2"/>
  <c r="J125" i="2"/>
  <c r="J124" i="2"/>
  <c r="I124" i="2"/>
  <c r="H124" i="2"/>
  <c r="G124" i="2"/>
  <c r="F124" i="2"/>
  <c r="D124" i="2"/>
  <c r="J123" i="2"/>
  <c r="H123" i="2"/>
  <c r="J122" i="2"/>
  <c r="I122" i="2"/>
  <c r="H122" i="2"/>
  <c r="G122" i="2"/>
  <c r="F122" i="2"/>
  <c r="D122" i="2"/>
  <c r="J121" i="2"/>
  <c r="I121" i="2"/>
  <c r="H121" i="2"/>
  <c r="H120" i="2" s="1"/>
  <c r="G121" i="2"/>
  <c r="F121" i="2"/>
  <c r="D121" i="2"/>
  <c r="J120" i="2"/>
  <c r="J119" i="2"/>
  <c r="I119" i="2"/>
  <c r="H119" i="2"/>
  <c r="G119" i="2"/>
  <c r="F119" i="2"/>
  <c r="D119" i="2"/>
  <c r="J118" i="2"/>
  <c r="I118" i="2"/>
  <c r="H118" i="2"/>
  <c r="G118" i="2"/>
  <c r="F118" i="2"/>
  <c r="D118" i="2"/>
  <c r="J117" i="2"/>
  <c r="H117" i="2"/>
  <c r="J116" i="2"/>
  <c r="I116" i="2"/>
  <c r="H116" i="2"/>
  <c r="G116" i="2"/>
  <c r="F116" i="2"/>
  <c r="D116" i="2"/>
  <c r="J115" i="2"/>
  <c r="I115" i="2"/>
  <c r="H115" i="2"/>
  <c r="G115" i="2"/>
  <c r="F115" i="2"/>
  <c r="D115" i="2"/>
  <c r="J114" i="2"/>
  <c r="J113" i="2" s="1"/>
  <c r="I114" i="2"/>
  <c r="H114" i="2"/>
  <c r="H113" i="2" s="1"/>
  <c r="G114" i="2"/>
  <c r="F114" i="2"/>
  <c r="D114" i="2"/>
  <c r="J112" i="2"/>
  <c r="I112" i="2"/>
  <c r="H112" i="2"/>
  <c r="G112" i="2"/>
  <c r="F112" i="2"/>
  <c r="D112" i="2"/>
  <c r="J111" i="2"/>
  <c r="I111" i="2"/>
  <c r="H111" i="2"/>
  <c r="G111" i="2"/>
  <c r="F111" i="2"/>
  <c r="D111" i="2"/>
  <c r="J110" i="2"/>
  <c r="I110" i="2"/>
  <c r="H110" i="2"/>
  <c r="G110" i="2"/>
  <c r="F110" i="2"/>
  <c r="D110" i="2"/>
  <c r="J109" i="2"/>
  <c r="I109" i="2"/>
  <c r="H109" i="2"/>
  <c r="G109" i="2"/>
  <c r="F109" i="2"/>
  <c r="D109" i="2"/>
  <c r="J108" i="2"/>
  <c r="I108" i="2"/>
  <c r="H108" i="2"/>
  <c r="G108" i="2"/>
  <c r="F108" i="2"/>
  <c r="D108" i="2"/>
  <c r="J107" i="2"/>
  <c r="I107" i="2"/>
  <c r="H107" i="2"/>
  <c r="G107" i="2"/>
  <c r="F107" i="2"/>
  <c r="D107" i="2"/>
  <c r="J106" i="2"/>
  <c r="I106" i="2"/>
  <c r="H106" i="2"/>
  <c r="G106" i="2"/>
  <c r="F106" i="2"/>
  <c r="D106" i="2"/>
  <c r="J105" i="2"/>
  <c r="I105" i="2"/>
  <c r="H105" i="2"/>
  <c r="G105" i="2"/>
  <c r="F105" i="2"/>
  <c r="D105" i="2"/>
  <c r="J104" i="2"/>
  <c r="H104" i="2"/>
  <c r="D104" i="2"/>
  <c r="J103" i="2"/>
  <c r="I103" i="2"/>
  <c r="H103" i="2"/>
  <c r="G103" i="2"/>
  <c r="F103" i="2"/>
  <c r="D103" i="2"/>
  <c r="J102" i="2"/>
  <c r="I102" i="2"/>
  <c r="H102" i="2"/>
  <c r="G102" i="2"/>
  <c r="F102" i="2"/>
  <c r="D102" i="2"/>
  <c r="J101" i="2"/>
  <c r="J100" i="2" s="1"/>
  <c r="I101" i="2"/>
  <c r="H101" i="2"/>
  <c r="H100" i="2" s="1"/>
  <c r="G101" i="2"/>
  <c r="F101" i="2"/>
  <c r="D101" i="2"/>
  <c r="D100" i="2"/>
  <c r="J99" i="2"/>
  <c r="I99" i="2"/>
  <c r="H99" i="2"/>
  <c r="G99" i="2"/>
  <c r="F99" i="2"/>
  <c r="D99" i="2"/>
  <c r="J98" i="2"/>
  <c r="J97" i="2" s="1"/>
  <c r="J142" i="2" s="1"/>
  <c r="I98" i="2"/>
  <c r="H98" i="2"/>
  <c r="H97" i="2" s="1"/>
  <c r="G98" i="2"/>
  <c r="F98" i="2"/>
  <c r="D98" i="2"/>
  <c r="D97" i="2"/>
  <c r="H84" i="2"/>
  <c r="G84" i="2"/>
  <c r="H83" i="2"/>
  <c r="G83" i="2"/>
  <c r="H82" i="2"/>
  <c r="G82" i="2"/>
  <c r="G78" i="2"/>
  <c r="F78" i="2"/>
  <c r="E78" i="2"/>
  <c r="D78" i="2"/>
  <c r="D130" i="2" s="1"/>
  <c r="C78" i="2"/>
  <c r="G77" i="2"/>
  <c r="F77" i="2"/>
  <c r="E77" i="2"/>
  <c r="C77" i="2"/>
  <c r="G76" i="2"/>
  <c r="F76" i="2"/>
  <c r="E76" i="2"/>
  <c r="C76" i="2"/>
  <c r="G75" i="2"/>
  <c r="F75" i="2"/>
  <c r="E75" i="2"/>
  <c r="C75" i="2"/>
  <c r="G74" i="2"/>
  <c r="F74" i="2"/>
  <c r="E74" i="2"/>
  <c r="C74" i="2"/>
  <c r="G73" i="2"/>
  <c r="F73" i="2"/>
  <c r="E73" i="2"/>
  <c r="D73" i="2"/>
  <c r="D117" i="2" s="1"/>
  <c r="C73" i="2"/>
  <c r="G72" i="2"/>
  <c r="F72" i="2"/>
  <c r="E72" i="2"/>
  <c r="C72" i="2"/>
  <c r="G71" i="2"/>
  <c r="F71" i="2"/>
  <c r="E71" i="2"/>
  <c r="C71" i="2"/>
  <c r="E65" i="2"/>
  <c r="E62" i="2"/>
  <c r="E57" i="2"/>
  <c r="E56" i="2"/>
  <c r="E55" i="2"/>
  <c r="E54" i="2"/>
  <c r="E53" i="2"/>
  <c r="E52" i="2"/>
  <c r="E58" i="2" s="1"/>
  <c r="C64" i="2" s="1"/>
  <c r="H45" i="2"/>
  <c r="H44" i="2"/>
  <c r="R37" i="2"/>
  <c r="Q37" i="2"/>
  <c r="O37" i="2"/>
  <c r="M37" i="2"/>
  <c r="H37" i="2"/>
  <c r="H36" i="2"/>
  <c r="G36" i="2"/>
  <c r="K35" i="2"/>
  <c r="J35" i="2"/>
  <c r="G35" i="2"/>
  <c r="K34" i="2"/>
  <c r="J34" i="2"/>
  <c r="G34" i="2"/>
  <c r="K33" i="2"/>
  <c r="J33" i="2"/>
  <c r="G33" i="2"/>
  <c r="K32" i="2"/>
  <c r="J32" i="2"/>
  <c r="G32" i="2"/>
  <c r="K31" i="2"/>
  <c r="J31" i="2"/>
  <c r="G31" i="2"/>
  <c r="Q24" i="2"/>
  <c r="O24" i="2"/>
  <c r="M24" i="2"/>
  <c r="R24" i="2" s="1"/>
  <c r="K24" i="2"/>
  <c r="H24" i="2"/>
  <c r="G24" i="2" s="1"/>
  <c r="E24" i="2"/>
  <c r="D24" i="2"/>
  <c r="J24" i="2" s="1"/>
  <c r="Q23" i="2"/>
  <c r="R23" i="2" s="1"/>
  <c r="O23" i="2"/>
  <c r="M23" i="2"/>
  <c r="K23" i="2"/>
  <c r="H23" i="2"/>
  <c r="G23" i="2"/>
  <c r="P23" i="2" s="1"/>
  <c r="E23" i="2"/>
  <c r="D23" i="2"/>
  <c r="D77" i="2" s="1"/>
  <c r="D127" i="2" s="1"/>
  <c r="Q22" i="2"/>
  <c r="O22" i="2"/>
  <c r="M22" i="2"/>
  <c r="R22" i="2" s="1"/>
  <c r="K22" i="2"/>
  <c r="H22" i="2"/>
  <c r="E22" i="2"/>
  <c r="G22" i="2" s="1"/>
  <c r="D22" i="2"/>
  <c r="J22" i="2" s="1"/>
  <c r="R21" i="2"/>
  <c r="Q21" i="2"/>
  <c r="O21" i="2"/>
  <c r="M21" i="2"/>
  <c r="K21" i="2"/>
  <c r="J21" i="2"/>
  <c r="H21" i="2"/>
  <c r="G21" i="2"/>
  <c r="N21" i="2" s="1"/>
  <c r="E21" i="2"/>
  <c r="D21" i="2"/>
  <c r="D75" i="2" s="1"/>
  <c r="D123" i="2" s="1"/>
  <c r="Q20" i="2"/>
  <c r="O20" i="2"/>
  <c r="M20" i="2"/>
  <c r="K20" i="2"/>
  <c r="J20" i="2"/>
  <c r="H20" i="2"/>
  <c r="E20" i="2"/>
  <c r="G20" i="2" s="1"/>
  <c r="P20" i="2" s="1"/>
  <c r="D20" i="2"/>
  <c r="D74" i="2" s="1"/>
  <c r="D120" i="2" s="1"/>
  <c r="R19" i="2"/>
  <c r="Q19" i="2"/>
  <c r="O19" i="2"/>
  <c r="M19" i="2"/>
  <c r="M25" i="2" s="1"/>
  <c r="K19" i="2"/>
  <c r="J19" i="2"/>
  <c r="H19" i="2"/>
  <c r="E19" i="2"/>
  <c r="G19" i="2" s="1"/>
  <c r="D19" i="2"/>
  <c r="Q18" i="2"/>
  <c r="O18" i="2"/>
  <c r="M18" i="2"/>
  <c r="K18" i="2"/>
  <c r="J18" i="2"/>
  <c r="H18" i="2"/>
  <c r="E7" i="2" s="1"/>
  <c r="H43" i="2" s="1"/>
  <c r="E18" i="2"/>
  <c r="D18" i="2"/>
  <c r="D72" i="2" s="1"/>
  <c r="D113" i="2" s="1"/>
  <c r="Q17" i="2"/>
  <c r="O17" i="2"/>
  <c r="R17" i="2" s="1"/>
  <c r="M17" i="2"/>
  <c r="K17" i="2"/>
  <c r="H17" i="2"/>
  <c r="E17" i="2"/>
  <c r="G17" i="2" s="1"/>
  <c r="D17" i="2"/>
  <c r="J17" i="2" s="1"/>
  <c r="Q16" i="2"/>
  <c r="O16" i="2"/>
  <c r="O25" i="2" s="1"/>
  <c r="M16" i="2"/>
  <c r="R16" i="2" s="1"/>
  <c r="K16" i="2"/>
  <c r="H16" i="2"/>
  <c r="G16" i="2" s="1"/>
  <c r="D16" i="2"/>
  <c r="J16" i="2" s="1"/>
  <c r="L16" i="2" l="1"/>
  <c r="N16" i="2"/>
  <c r="P22" i="2"/>
  <c r="N22" i="2"/>
  <c r="N24" i="2"/>
  <c r="L24" i="2"/>
  <c r="H142" i="2"/>
  <c r="R25" i="2"/>
  <c r="L20" i="2"/>
  <c r="P17" i="2"/>
  <c r="L17" i="2"/>
  <c r="N17" i="2"/>
  <c r="P16" i="2"/>
  <c r="P24" i="2"/>
  <c r="N20" i="2"/>
  <c r="P19" i="2"/>
  <c r="N19" i="2"/>
  <c r="L19" i="2"/>
  <c r="H25" i="2"/>
  <c r="P21" i="2"/>
  <c r="N23" i="2"/>
  <c r="D71" i="2"/>
  <c r="G18" i="2"/>
  <c r="L18" i="2" s="1"/>
  <c r="L22" i="2"/>
  <c r="D76" i="2"/>
  <c r="D125" i="2" s="1"/>
  <c r="E6" i="2"/>
  <c r="J23" i="2"/>
  <c r="R20" i="2"/>
  <c r="Q25" i="2"/>
  <c r="L21" i="2"/>
  <c r="L23" i="2"/>
  <c r="R18" i="2"/>
  <c r="N18" i="2" l="1"/>
  <c r="P18" i="2"/>
  <c r="E8" i="2"/>
  <c r="H42" i="2"/>
  <c r="H46" i="2" s="1"/>
  <c r="C62" i="2" s="1"/>
  <c r="C65" i="2" s="1"/>
</calcChain>
</file>

<file path=xl/sharedStrings.xml><?xml version="1.0" encoding="utf-8"?>
<sst xmlns="http://schemas.openxmlformats.org/spreadsheetml/2006/main" count="192" uniqueCount="85">
  <si>
    <t>Struktura investičního majetku (OP PIK), SP, kap. 11</t>
  </si>
  <si>
    <t>Položka investičního majetku</t>
  </si>
  <si>
    <t>Předpokládaná doba životnosti</t>
  </si>
  <si>
    <t xml:space="preserve">Způsob pořízení </t>
  </si>
  <si>
    <t>Cena [Kč]</t>
  </si>
  <si>
    <t>Informační systém DTMŽ</t>
  </si>
  <si>
    <t>Více než 5 let</t>
  </si>
  <si>
    <t>Dodavatel určený VZ</t>
  </si>
  <si>
    <t>Pořízení dat pro prioritní tratě</t>
  </si>
  <si>
    <t>Celkem</t>
  </si>
  <si>
    <t>Finanční analýza, kap. 13</t>
  </si>
  <si>
    <t>Rozpis požadované investice do dlouhodobého hmotného a nehmotného majetku dle Výzvy (kap. 13.2.)</t>
  </si>
  <si>
    <t>Rozpis dle jednotlivých let (kap. 13.2.)</t>
  </si>
  <si>
    <t>Kategorie ZV</t>
  </si>
  <si>
    <t>Položka ZV</t>
  </si>
  <si>
    <t>Počet</t>
  </si>
  <si>
    <t>Jednotka</t>
  </si>
  <si>
    <t>Jednotková cena [Kč]</t>
  </si>
  <si>
    <t>Dlouhodobý nehmotný majetek</t>
  </si>
  <si>
    <t>1.</t>
  </si>
  <si>
    <t>soubor</t>
  </si>
  <si>
    <t>2.</t>
  </si>
  <si>
    <t>km</t>
  </si>
  <si>
    <t>3.</t>
  </si>
  <si>
    <t>4.</t>
  </si>
  <si>
    <t>5.</t>
  </si>
  <si>
    <t>6.</t>
  </si>
  <si>
    <t>7.</t>
  </si>
  <si>
    <t>8.</t>
  </si>
  <si>
    <t>9.</t>
  </si>
  <si>
    <t>Rozpis ostatních způsobilých výdajů (kap. 13.3.)</t>
  </si>
  <si>
    <t>Rozpis dle jednotlivých let (kap. 13.3.)</t>
  </si>
  <si>
    <t>Služby poradců, expertů, studie</t>
  </si>
  <si>
    <t>10.</t>
  </si>
  <si>
    <t>Strategie uplatnění, pořizování a správy prostorových dat v prostředí SŽ</t>
  </si>
  <si>
    <t>11.</t>
  </si>
  <si>
    <t>Zpracování technických podkladů pro vypracování koncepce digitální technické mapy železnice (DTMŽ) SŽ, s.o. z hlediska OP PIK</t>
  </si>
  <si>
    <t>12.</t>
  </si>
  <si>
    <t>Předpis pro Digitální technickou mapu železnic</t>
  </si>
  <si>
    <t>13.</t>
  </si>
  <si>
    <t>Metodika pro správu a údržbu jednotného výměnného formátu Železniční báze geodat</t>
  </si>
  <si>
    <t>14.</t>
  </si>
  <si>
    <t>Metodika pořizování dat DTMŽ, která bude zahrnovat standardy a technické specifikace pro jednotlivé metody pořizování dat.</t>
  </si>
  <si>
    <t>Povinná publicita (15.)</t>
  </si>
  <si>
    <t>Povinná publicita</t>
  </si>
  <si>
    <t>17.</t>
  </si>
  <si>
    <t>Souhrn způsobilých výdajů (kap. 13.4.)</t>
  </si>
  <si>
    <t>Neinvestiční</t>
  </si>
  <si>
    <t>Způsobilé výdaje celkem</t>
  </si>
  <si>
    <t>Ostatní nezpůsobilé výdaje na projekt 2021-2023 (kap. 13.5.)</t>
  </si>
  <si>
    <t>č.</t>
  </si>
  <si>
    <t>Položka</t>
  </si>
  <si>
    <t>HW</t>
  </si>
  <si>
    <t>SW - Implementace ostatních modulů IS DTMŽ</t>
  </si>
  <si>
    <t>Služby externích poradců (studie, strategie, předpisy)</t>
  </si>
  <si>
    <t>DATA - Pořízení, digitalizace, konsolidace a validace dat pro neprioritní tratě, aktualizace a údržba datové základny</t>
  </si>
  <si>
    <t>DATA - Majetkoprávní analýzy (vyšetření, zaměření, návrh)</t>
  </si>
  <si>
    <t>Náklady na zajištění organizace výběrových řízení</t>
  </si>
  <si>
    <t>Nezpůsobilé výdaje celkem</t>
  </si>
  <si>
    <t>pozn.: jedná se o zbytek 2021-2023 - kryto SFDI</t>
  </si>
  <si>
    <t>Kontrolní tabulka (2021-2023)</t>
  </si>
  <si>
    <t>max</t>
  </si>
  <si>
    <t>OP PIK - způsobilé výdaje</t>
  </si>
  <si>
    <t>Limit - dotace</t>
  </si>
  <si>
    <t>Nezpůsobilé výdaje</t>
  </si>
  <si>
    <t>Kontrola:</t>
  </si>
  <si>
    <t>Rozsah projektu (kap. 6.2.8.)</t>
  </si>
  <si>
    <t>Č.</t>
  </si>
  <si>
    <t>Rozsah</t>
  </si>
  <si>
    <t>Celkem projekt</t>
  </si>
  <si>
    <t>Způsobilé výdaje OP PIK</t>
  </si>
  <si>
    <t>Indikátory OP PIK</t>
  </si>
  <si>
    <r>
      <t xml:space="preserve">Ukazatel </t>
    </r>
    <r>
      <rPr>
        <sz val="11"/>
        <color theme="1"/>
        <rFont val="Arial"/>
        <family val="2"/>
      </rPr>
      <t>  </t>
    </r>
    <r>
      <rPr>
        <b/>
        <sz val="11"/>
        <color theme="1"/>
        <rFont val="Calibri"/>
        <family val="2"/>
      </rPr>
      <t>– objekty:</t>
    </r>
  </si>
  <si>
    <t>Počáteční stav</t>
  </si>
  <si>
    <t>Koncový stav OP PIK  </t>
  </si>
  <si>
    <t>Koncový stav celkem</t>
  </si>
  <si>
    <t>ZPS (délka tratě)</t>
  </si>
  <si>
    <t>DI (délka tratě)</t>
  </si>
  <si>
    <t xml:space="preserve"> TI (délka sítě)</t>
  </si>
  <si>
    <t xml:space="preserve">Struktura investičního majetku - kap. </t>
  </si>
  <si>
    <t>Předpokládaná doba život.</t>
  </si>
  <si>
    <t>Hardware</t>
  </si>
  <si>
    <t>Počet jednotek</t>
  </si>
  <si>
    <t>Cena celkem [Kč]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</si>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</sst>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#,##0.000"/>
    <numFmt numFmtId="166" formatCode="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24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0" borderId="3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1" fillId="0" borderId="4" xfId="1" applyBorder="1"/>
    <xf numFmtId="0" fontId="1" fillId="0" borderId="5" xfId="1" applyBorder="1"/>
    <xf numFmtId="3" fontId="3" fillId="0" borderId="6" xfId="1" applyNumberFormat="1" applyFont="1" applyBorder="1" applyAlignment="1">
      <alignment horizontal="right" vertical="center" wrapText="1"/>
    </xf>
    <xf numFmtId="3" fontId="3" fillId="0" borderId="0" xfId="1" applyNumberFormat="1" applyFont="1" applyAlignment="1">
      <alignment horizontal="right" vertical="center" wrapText="1"/>
    </xf>
    <xf numFmtId="0" fontId="1" fillId="0" borderId="7" xfId="1" applyBorder="1"/>
    <xf numFmtId="0" fontId="1" fillId="0" borderId="8" xfId="1" applyBorder="1"/>
    <xf numFmtId="3" fontId="3" fillId="0" borderId="9" xfId="1" applyNumberFormat="1" applyFont="1" applyBorder="1" applyAlignment="1">
      <alignment horizontal="right" vertical="center" wrapText="1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2" fillId="0" borderId="12" xfId="1" applyFont="1" applyBorder="1" applyAlignment="1">
      <alignment horizontal="left"/>
    </xf>
    <xf numFmtId="3" fontId="3" fillId="0" borderId="3" xfId="1" applyNumberFormat="1" applyFont="1" applyBorder="1" applyAlignment="1">
      <alignment horizontal="right" vertical="center" wrapText="1"/>
    </xf>
    <xf numFmtId="164" fontId="1" fillId="0" borderId="0" xfId="1" applyNumberFormat="1"/>
    <xf numFmtId="0" fontId="4" fillId="0" borderId="1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25" xfId="1" applyFont="1" applyBorder="1" applyAlignment="1">
      <alignment horizontal="left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26" xfId="1" applyFont="1" applyBorder="1" applyAlignment="1">
      <alignment vertical="center" wrapText="1"/>
    </xf>
    <xf numFmtId="165" fontId="3" fillId="0" borderId="26" xfId="1" applyNumberFormat="1" applyFont="1" applyBorder="1" applyAlignment="1">
      <alignment horizontal="right" vertical="center" wrapText="1"/>
    </xf>
    <xf numFmtId="3" fontId="3" fillId="0" borderId="26" xfId="1" applyNumberFormat="1" applyFont="1" applyBorder="1" applyAlignment="1">
      <alignment horizontal="right" vertical="center" wrapText="1"/>
    </xf>
    <xf numFmtId="3" fontId="3" fillId="0" borderId="27" xfId="1" applyNumberFormat="1" applyFont="1" applyBorder="1" applyAlignment="1">
      <alignment horizontal="right" vertical="center" wrapText="1"/>
    </xf>
    <xf numFmtId="0" fontId="3" fillId="0" borderId="25" xfId="1" applyFont="1" applyBorder="1" applyAlignment="1">
      <alignment vertical="center" wrapText="1"/>
    </xf>
    <xf numFmtId="0" fontId="3" fillId="0" borderId="28" xfId="1" applyFont="1" applyBorder="1" applyAlignment="1">
      <alignment horizontal="center" vertical="center" wrapText="1"/>
    </xf>
    <xf numFmtId="165" fontId="3" fillId="0" borderId="25" xfId="1" applyNumberFormat="1" applyFont="1" applyBorder="1" applyAlignment="1">
      <alignment horizontal="right" vertical="center" wrapText="1"/>
    </xf>
    <xf numFmtId="3" fontId="3" fillId="0" borderId="29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165" fontId="3" fillId="0" borderId="5" xfId="1" applyNumberFormat="1" applyFont="1" applyBorder="1" applyAlignment="1">
      <alignment horizontal="right" vertical="center" wrapText="1"/>
    </xf>
    <xf numFmtId="3" fontId="3" fillId="0" borderId="5" xfId="1" applyNumberFormat="1" applyFont="1" applyBorder="1" applyAlignment="1">
      <alignment horizontal="right" vertical="center" wrapText="1"/>
    </xf>
    <xf numFmtId="0" fontId="3" fillId="0" borderId="4" xfId="1" applyFont="1" applyBorder="1" applyAlignment="1">
      <alignment vertical="center" wrapText="1"/>
    </xf>
    <xf numFmtId="0" fontId="3" fillId="0" borderId="30" xfId="1" applyFont="1" applyBorder="1" applyAlignment="1">
      <alignment horizontal="center" vertical="center" wrapText="1"/>
    </xf>
    <xf numFmtId="165" fontId="3" fillId="0" borderId="4" xfId="1" applyNumberFormat="1" applyFont="1" applyBorder="1" applyAlignment="1">
      <alignment horizontal="right" vertical="center" wrapText="1"/>
    </xf>
    <xf numFmtId="3" fontId="3" fillId="0" borderId="31" xfId="1" applyNumberFormat="1" applyFont="1" applyBorder="1" applyAlignment="1">
      <alignment horizontal="right" vertical="center" wrapText="1"/>
    </xf>
    <xf numFmtId="0" fontId="4" fillId="0" borderId="7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8" xfId="1" applyFont="1" applyBorder="1" applyAlignment="1">
      <alignment vertical="center" wrapText="1"/>
    </xf>
    <xf numFmtId="165" fontId="3" fillId="0" borderId="8" xfId="1" applyNumberFormat="1" applyFont="1" applyBorder="1" applyAlignment="1">
      <alignment horizontal="right" vertical="center" wrapText="1"/>
    </xf>
    <xf numFmtId="3" fontId="3" fillId="0" borderId="8" xfId="1" applyNumberFormat="1" applyFont="1" applyBorder="1" applyAlignment="1">
      <alignment horizontal="right" vertical="center" wrapText="1"/>
    </xf>
    <xf numFmtId="0" fontId="3" fillId="0" borderId="19" xfId="1" applyFont="1" applyBorder="1" applyAlignment="1">
      <alignment vertical="center" wrapText="1"/>
    </xf>
    <xf numFmtId="0" fontId="3" fillId="0" borderId="23" xfId="1" applyFont="1" applyBorder="1" applyAlignment="1">
      <alignment horizontal="center" vertical="center" wrapText="1"/>
    </xf>
    <xf numFmtId="165" fontId="3" fillId="0" borderId="7" xfId="1" applyNumberFormat="1" applyFont="1" applyBorder="1" applyAlignment="1">
      <alignment horizontal="right" vertical="center" wrapText="1"/>
    </xf>
    <xf numFmtId="165" fontId="3" fillId="0" borderId="19" xfId="1" applyNumberFormat="1" applyFont="1" applyBorder="1" applyAlignment="1">
      <alignment horizontal="right" vertical="center" wrapText="1"/>
    </xf>
    <xf numFmtId="3" fontId="3" fillId="0" borderId="21" xfId="1" applyNumberFormat="1" applyFont="1" applyBorder="1" applyAlignment="1">
      <alignment horizontal="right" vertical="center" wrapText="1"/>
    </xf>
    <xf numFmtId="3" fontId="3" fillId="0" borderId="24" xfId="1" applyNumberFormat="1" applyFont="1" applyBorder="1" applyAlignment="1">
      <alignment horizontal="right" vertical="center" wrapText="1"/>
    </xf>
    <xf numFmtId="0" fontId="4" fillId="0" borderId="1" xfId="1" applyFont="1" applyBorder="1" applyAlignment="1">
      <alignment horizontal="justify" vertical="center" wrapText="1"/>
    </xf>
    <xf numFmtId="0" fontId="4" fillId="0" borderId="2" xfId="1" applyFont="1" applyBorder="1" applyAlignment="1">
      <alignment horizontal="justify" vertical="center" wrapText="1"/>
    </xf>
    <xf numFmtId="3" fontId="4" fillId="0" borderId="3" xfId="1" applyNumberFormat="1" applyFont="1" applyBorder="1" applyAlignment="1">
      <alignment horizontal="right" vertical="center" wrapText="1"/>
    </xf>
    <xf numFmtId="0" fontId="4" fillId="0" borderId="32" xfId="1" applyFont="1" applyBorder="1" applyAlignment="1">
      <alignment horizontal="left" vertical="center" wrapText="1"/>
    </xf>
    <xf numFmtId="0" fontId="4" fillId="0" borderId="33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4" fillId="0" borderId="34" xfId="1" applyFont="1" applyBorder="1" applyAlignment="1">
      <alignment vertical="center" wrapText="1"/>
    </xf>
    <xf numFmtId="3" fontId="4" fillId="0" borderId="35" xfId="1" applyNumberFormat="1" applyFont="1" applyBorder="1" applyAlignment="1">
      <alignment horizontal="right" vertical="center" wrapText="1"/>
    </xf>
    <xf numFmtId="0" fontId="4" fillId="0" borderId="36" xfId="1" applyFont="1" applyBorder="1" applyAlignment="1">
      <alignment vertical="center" wrapText="1"/>
    </xf>
    <xf numFmtId="3" fontId="4" fillId="0" borderId="37" xfId="1" applyNumberFormat="1" applyFont="1" applyBorder="1" applyAlignment="1">
      <alignment horizontal="right" vertical="center" wrapText="1"/>
    </xf>
    <xf numFmtId="3" fontId="4" fillId="0" borderId="33" xfId="1" applyNumberFormat="1" applyFont="1" applyBorder="1" applyAlignment="1">
      <alignment horizontal="right" vertical="center" wrapText="1"/>
    </xf>
    <xf numFmtId="0" fontId="4" fillId="0" borderId="13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left" vertical="center" wrapText="1"/>
    </xf>
    <xf numFmtId="3" fontId="3" fillId="0" borderId="14" xfId="1" applyNumberFormat="1" applyFont="1" applyBorder="1" applyAlignment="1">
      <alignment horizontal="right" vertical="center" wrapText="1"/>
    </xf>
    <xf numFmtId="3" fontId="3" fillId="0" borderId="15" xfId="1" applyNumberFormat="1" applyFont="1" applyBorder="1" applyAlignment="1">
      <alignment horizontal="right" vertical="center" wrapText="1"/>
    </xf>
    <xf numFmtId="0" fontId="3" fillId="0" borderId="13" xfId="1" applyFont="1" applyBorder="1" applyAlignment="1">
      <alignment vertical="center" wrapText="1"/>
    </xf>
    <xf numFmtId="0" fontId="3" fillId="0" borderId="17" xfId="1" applyFont="1" applyBorder="1" applyAlignment="1">
      <alignment horizontal="center" vertical="center" wrapText="1"/>
    </xf>
    <xf numFmtId="166" fontId="3" fillId="0" borderId="13" xfId="1" applyNumberFormat="1" applyFont="1" applyBorder="1" applyAlignment="1">
      <alignment horizontal="right" vertical="center" wrapText="1"/>
    </xf>
    <xf numFmtId="3" fontId="3" fillId="0" borderId="18" xfId="1" applyNumberFormat="1" applyFont="1" applyBorder="1" applyAlignment="1">
      <alignment horizontal="right" vertical="center" wrapText="1"/>
    </xf>
    <xf numFmtId="0" fontId="3" fillId="0" borderId="5" xfId="1" applyFont="1" applyBorder="1" applyAlignment="1">
      <alignment horizontal="left" vertical="center" wrapText="1"/>
    </xf>
    <xf numFmtId="166" fontId="3" fillId="0" borderId="4" xfId="1" applyNumberFormat="1" applyFont="1" applyBorder="1" applyAlignment="1">
      <alignment horizontal="right" vertical="center" wrapText="1"/>
    </xf>
    <xf numFmtId="0" fontId="4" fillId="0" borderId="19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left" vertical="center" wrapText="1"/>
    </xf>
    <xf numFmtId="3" fontId="3" fillId="0" borderId="20" xfId="1" applyNumberFormat="1" applyFont="1" applyBorder="1" applyAlignment="1">
      <alignment horizontal="right" vertical="center" wrapText="1"/>
    </xf>
    <xf numFmtId="166" fontId="3" fillId="0" borderId="19" xfId="1" applyNumberFormat="1" applyFont="1" applyBorder="1" applyAlignment="1">
      <alignment horizontal="right" vertical="center" wrapText="1"/>
    </xf>
    <xf numFmtId="0" fontId="4" fillId="0" borderId="8" xfId="1" applyFont="1" applyBorder="1" applyAlignment="1">
      <alignment horizontal="left" vertical="center" wrapText="1"/>
    </xf>
    <xf numFmtId="0" fontId="3" fillId="0" borderId="7" xfId="1" applyFont="1" applyBorder="1" applyAlignment="1">
      <alignment vertical="center" wrapText="1"/>
    </xf>
    <xf numFmtId="0" fontId="3" fillId="0" borderId="38" xfId="1" applyFont="1" applyBorder="1" applyAlignment="1">
      <alignment horizontal="center" vertical="center" wrapText="1"/>
    </xf>
    <xf numFmtId="166" fontId="3" fillId="0" borderId="7" xfId="1" applyNumberFormat="1" applyFont="1" applyBorder="1" applyAlignment="1">
      <alignment horizontal="right" vertical="center" wrapText="1"/>
    </xf>
    <xf numFmtId="3" fontId="3" fillId="0" borderId="39" xfId="1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6" fillId="0" borderId="2" xfId="1" applyFont="1" applyBorder="1" applyAlignment="1">
      <alignment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right" vertical="center" wrapText="1"/>
    </xf>
    <xf numFmtId="3" fontId="7" fillId="0" borderId="3" xfId="1" applyNumberFormat="1" applyFont="1" applyBorder="1" applyAlignment="1">
      <alignment horizontal="righ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40" xfId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right" vertical="center" wrapText="1"/>
    </xf>
    <xf numFmtId="3" fontId="8" fillId="0" borderId="41" xfId="1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left" vertical="center" wrapText="1"/>
    </xf>
    <xf numFmtId="3" fontId="9" fillId="0" borderId="0" xfId="1" applyNumberFormat="1" applyFont="1" applyAlignment="1">
      <alignment horizontal="right" vertical="center" wrapText="1"/>
    </xf>
    <xf numFmtId="3" fontId="8" fillId="0" borderId="0" xfId="1" applyNumberFormat="1" applyFont="1" applyAlignment="1">
      <alignment horizontal="right" vertical="center" wrapText="1"/>
    </xf>
    <xf numFmtId="0" fontId="4" fillId="0" borderId="1" xfId="1" applyFont="1" applyBorder="1" applyAlignment="1">
      <alignment horizontal="justify" vertical="center" wrapText="1"/>
    </xf>
    <xf numFmtId="0" fontId="4" fillId="0" borderId="2" xfId="1" applyFont="1" applyBorder="1" applyAlignment="1">
      <alignment horizontal="justify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justify" vertical="center" wrapText="1"/>
    </xf>
    <xf numFmtId="0" fontId="6" fillId="0" borderId="26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left" vertical="center" wrapText="1"/>
    </xf>
    <xf numFmtId="0" fontId="3" fillId="0" borderId="26" xfId="1" applyFont="1" applyBorder="1" applyAlignment="1">
      <alignment horizontal="left" vertical="center" wrapText="1"/>
    </xf>
    <xf numFmtId="0" fontId="6" fillId="0" borderId="20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left" vertical="center" wrapText="1"/>
    </xf>
    <xf numFmtId="0" fontId="4" fillId="0" borderId="42" xfId="1" applyFont="1" applyBorder="1" applyAlignment="1">
      <alignment horizontal="left" vertical="center" wrapText="1"/>
    </xf>
    <xf numFmtId="3" fontId="7" fillId="0" borderId="37" xfId="1" applyNumberFormat="1" applyFont="1" applyBorder="1" applyAlignment="1">
      <alignment horizontal="right" vertical="center" wrapText="1"/>
    </xf>
    <xf numFmtId="0" fontId="10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justify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justify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justify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justify" vertical="center" wrapText="1"/>
    </xf>
    <xf numFmtId="0" fontId="4" fillId="0" borderId="36" xfId="1" applyFont="1" applyBorder="1" applyAlignment="1">
      <alignment horizontal="justify" vertical="center" wrapText="1"/>
    </xf>
    <xf numFmtId="0" fontId="4" fillId="0" borderId="42" xfId="1" applyFont="1" applyBorder="1" applyAlignment="1">
      <alignment horizontal="justify" vertical="center" wrapText="1"/>
    </xf>
    <xf numFmtId="3" fontId="3" fillId="0" borderId="37" xfId="1" applyNumberFormat="1" applyFont="1" applyBorder="1" applyAlignment="1">
      <alignment horizontal="right" vertical="center" wrapText="1"/>
    </xf>
    <xf numFmtId="0" fontId="2" fillId="0" borderId="43" xfId="1" applyFont="1" applyBorder="1"/>
    <xf numFmtId="0" fontId="1" fillId="0" borderId="44" xfId="1" applyBorder="1"/>
    <xf numFmtId="0" fontId="1" fillId="0" borderId="13" xfId="1" applyBorder="1"/>
    <xf numFmtId="3" fontId="1" fillId="0" borderId="15" xfId="1" applyNumberFormat="1" applyBorder="1"/>
    <xf numFmtId="3" fontId="1" fillId="0" borderId="0" xfId="1" applyNumberFormat="1" applyAlignment="1">
      <alignment horizontal="left"/>
    </xf>
    <xf numFmtId="3" fontId="1" fillId="0" borderId="6" xfId="1" applyNumberFormat="1" applyBorder="1"/>
    <xf numFmtId="0" fontId="1" fillId="0" borderId="19" xfId="1" applyBorder="1"/>
    <xf numFmtId="3" fontId="1" fillId="0" borderId="21" xfId="1" applyNumberFormat="1" applyBorder="1"/>
    <xf numFmtId="0" fontId="2" fillId="0" borderId="36" xfId="1" applyFont="1" applyBorder="1"/>
    <xf numFmtId="3" fontId="1" fillId="0" borderId="37" xfId="1" applyNumberFormat="1" applyBorder="1"/>
    <xf numFmtId="3" fontId="1" fillId="0" borderId="0" xfId="1" applyNumberFormat="1"/>
    <xf numFmtId="0" fontId="11" fillId="0" borderId="0" xfId="1" applyFont="1"/>
    <xf numFmtId="0" fontId="11" fillId="0" borderId="13" xfId="1" applyFont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1" fillId="0" borderId="14" xfId="1" applyFont="1" applyBorder="1" applyAlignment="1">
      <alignment horizontal="center"/>
    </xf>
    <xf numFmtId="0" fontId="11" fillId="0" borderId="15" xfId="1" applyFont="1" applyBorder="1" applyAlignment="1">
      <alignment horizontal="center"/>
    </xf>
    <xf numFmtId="0" fontId="11" fillId="0" borderId="19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1" fillId="0" borderId="25" xfId="1" applyBorder="1" applyAlignment="1">
      <alignment horizontal="center"/>
    </xf>
    <xf numFmtId="0" fontId="1" fillId="0" borderId="26" xfId="1" applyBorder="1"/>
    <xf numFmtId="0" fontId="1" fillId="0" borderId="27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19" xfId="1" applyBorder="1" applyAlignment="1">
      <alignment horizontal="center"/>
    </xf>
    <xf numFmtId="0" fontId="1" fillId="0" borderId="20" xfId="1" applyBorder="1"/>
    <xf numFmtId="0" fontId="1" fillId="0" borderId="21" xfId="1" applyBorder="1" applyAlignment="1">
      <alignment horizontal="center"/>
    </xf>
    <xf numFmtId="0" fontId="1" fillId="0" borderId="0" xfId="1" applyAlignment="1">
      <alignment horizontal="center"/>
    </xf>
    <xf numFmtId="0" fontId="5" fillId="0" borderId="43" xfId="2" applyFont="1" applyBorder="1" applyAlignment="1">
      <alignment horizontal="left" vertical="center" wrapText="1"/>
    </xf>
    <xf numFmtId="0" fontId="5" fillId="0" borderId="45" xfId="2" applyFont="1" applyBorder="1" applyAlignment="1">
      <alignment horizontal="center" vertical="center" wrapText="1"/>
    </xf>
    <xf numFmtId="0" fontId="5" fillId="0" borderId="44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justify" vertical="center" wrapText="1"/>
    </xf>
    <xf numFmtId="0" fontId="1" fillId="0" borderId="14" xfId="1" applyBorder="1" applyAlignment="1">
      <alignment horizontal="center"/>
    </xf>
    <xf numFmtId="0" fontId="6" fillId="0" borderId="14" xfId="2" applyFont="1" applyBorder="1" applyAlignment="1">
      <alignment horizontal="right" vertical="center" wrapText="1"/>
    </xf>
    <xf numFmtId="0" fontId="6" fillId="0" borderId="4" xfId="2" applyFont="1" applyBorder="1" applyAlignment="1">
      <alignment horizontal="justify" vertical="center" wrapText="1"/>
    </xf>
    <xf numFmtId="0" fontId="1" fillId="0" borderId="5" xfId="1" applyBorder="1" applyAlignment="1">
      <alignment horizontal="center"/>
    </xf>
    <xf numFmtId="0" fontId="6" fillId="0" borderId="5" xfId="2" applyFont="1" applyBorder="1" applyAlignment="1">
      <alignment horizontal="right" vertical="center" wrapText="1"/>
    </xf>
    <xf numFmtId="0" fontId="6" fillId="0" borderId="19" xfId="2" applyFont="1" applyBorder="1" applyAlignment="1">
      <alignment horizontal="justify" vertical="center" wrapText="1"/>
    </xf>
    <xf numFmtId="0" fontId="1" fillId="0" borderId="20" xfId="1" applyBorder="1" applyAlignment="1">
      <alignment horizontal="center"/>
    </xf>
    <xf numFmtId="0" fontId="6" fillId="0" borderId="20" xfId="2" applyFont="1" applyBorder="1" applyAlignment="1">
      <alignment horizontal="right" vertical="center" wrapText="1"/>
    </xf>
    <xf numFmtId="0" fontId="14" fillId="0" borderId="0" xfId="2" applyFont="1" applyAlignment="1">
      <alignment vertical="center"/>
    </xf>
    <xf numFmtId="0" fontId="12" fillId="0" borderId="0" xfId="2"/>
    <xf numFmtId="0" fontId="13" fillId="0" borderId="0" xfId="2" applyFont="1" applyAlignment="1">
      <alignment vertical="center"/>
    </xf>
    <xf numFmtId="0" fontId="7" fillId="0" borderId="46" xfId="2" applyFont="1" applyBorder="1" applyAlignment="1">
      <alignment horizontal="justify" vertical="center"/>
    </xf>
    <xf numFmtId="0" fontId="7" fillId="0" borderId="41" xfId="2" applyFont="1" applyBorder="1" applyAlignment="1">
      <alignment horizontal="center" vertical="center"/>
    </xf>
    <xf numFmtId="0" fontId="15" fillId="0" borderId="47" xfId="2" applyFont="1" applyBorder="1" applyAlignment="1">
      <alignment horizontal="justify" vertical="center"/>
    </xf>
    <xf numFmtId="0" fontId="15" fillId="0" borderId="33" xfId="2" applyFont="1" applyBorder="1" applyAlignment="1">
      <alignment horizontal="center" vertical="center"/>
    </xf>
    <xf numFmtId="3" fontId="15" fillId="0" borderId="33" xfId="2" applyNumberFormat="1" applyFont="1" applyBorder="1" applyAlignment="1">
      <alignment horizontal="right" vertical="center"/>
    </xf>
    <xf numFmtId="3" fontId="15" fillId="0" borderId="33" xfId="2" applyNumberFormat="1" applyFont="1" applyBorder="1" applyAlignment="1">
      <alignment horizontal="right" vertical="center" wrapText="1"/>
    </xf>
    <xf numFmtId="0" fontId="15" fillId="0" borderId="48" xfId="2" applyFont="1" applyBorder="1" applyAlignment="1">
      <alignment horizontal="justify" vertical="center"/>
    </xf>
    <xf numFmtId="0" fontId="15" fillId="0" borderId="49" xfId="2" applyFont="1" applyBorder="1" applyAlignment="1">
      <alignment horizontal="center" vertical="center"/>
    </xf>
    <xf numFmtId="3" fontId="15" fillId="0" borderId="49" xfId="2" applyNumberFormat="1" applyFont="1" applyBorder="1" applyAlignment="1">
      <alignment horizontal="right" vertical="center" wrapText="1"/>
    </xf>
    <xf numFmtId="0" fontId="7" fillId="0" borderId="10" xfId="2" applyFont="1" applyBorder="1" applyAlignment="1">
      <alignment horizontal="justify" vertical="center"/>
    </xf>
    <xf numFmtId="0" fontId="7" fillId="0" borderId="11" xfId="2" applyFont="1" applyBorder="1" applyAlignment="1">
      <alignment horizontal="justify" vertical="center"/>
    </xf>
    <xf numFmtId="0" fontId="7" fillId="0" borderId="50" xfId="2" applyFont="1" applyBorder="1" applyAlignment="1">
      <alignment horizontal="justify" vertical="center"/>
    </xf>
    <xf numFmtId="3" fontId="15" fillId="0" borderId="41" xfId="2" applyNumberFormat="1" applyFont="1" applyBorder="1" applyAlignment="1">
      <alignment horizontal="right" vertical="center" wrapText="1"/>
    </xf>
    <xf numFmtId="0" fontId="11" fillId="0" borderId="13" xfId="1" applyFont="1" applyBorder="1" applyAlignment="1">
      <alignment horizontal="left" vertical="center"/>
    </xf>
    <xf numFmtId="0" fontId="11" fillId="0" borderId="14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left" vertical="center"/>
    </xf>
    <xf numFmtId="0" fontId="11" fillId="0" borderId="20" xfId="1" applyFont="1" applyBorder="1" applyAlignment="1">
      <alignment horizontal="center" vertical="center" wrapText="1"/>
    </xf>
    <xf numFmtId="0" fontId="11" fillId="2" borderId="13" xfId="1" applyFont="1" applyFill="1" applyBorder="1"/>
    <xf numFmtId="0" fontId="11" fillId="2" borderId="14" xfId="1" applyFont="1" applyFill="1" applyBorder="1"/>
    <xf numFmtId="3" fontId="11" fillId="2" borderId="14" xfId="1" applyNumberFormat="1" applyFont="1" applyFill="1" applyBorder="1"/>
    <xf numFmtId="3" fontId="11" fillId="2" borderId="15" xfId="1" applyNumberFormat="1" applyFont="1" applyFill="1" applyBorder="1"/>
    <xf numFmtId="3" fontId="15" fillId="0" borderId="5" xfId="2" applyNumberFormat="1" applyFont="1" applyBorder="1" applyAlignment="1">
      <alignment horizontal="right" vertical="center" wrapText="1"/>
    </xf>
    <xf numFmtId="3" fontId="15" fillId="0" borderId="6" xfId="2" applyNumberFormat="1" applyFont="1" applyBorder="1" applyAlignment="1">
      <alignment horizontal="right" vertical="center" wrapText="1"/>
    </xf>
    <xf numFmtId="3" fontId="15" fillId="0" borderId="20" xfId="2" applyNumberFormat="1" applyFont="1" applyBorder="1" applyAlignment="1">
      <alignment horizontal="right" vertical="center" wrapText="1"/>
    </xf>
    <xf numFmtId="3" fontId="15" fillId="0" borderId="21" xfId="2" applyNumberFormat="1" applyFont="1" applyBorder="1" applyAlignment="1">
      <alignment horizontal="right" vertical="center" wrapText="1"/>
    </xf>
    <xf numFmtId="49" fontId="11" fillId="2" borderId="13" xfId="1" applyNumberFormat="1" applyFont="1" applyFill="1" applyBorder="1"/>
    <xf numFmtId="0" fontId="1" fillId="2" borderId="14" xfId="1" applyFill="1" applyBorder="1"/>
    <xf numFmtId="0" fontId="1" fillId="2" borderId="14" xfId="1" applyFill="1" applyBorder="1" applyAlignment="1">
      <alignment horizontal="center"/>
    </xf>
    <xf numFmtId="3" fontId="15" fillId="2" borderId="14" xfId="2" applyNumberFormat="1" applyFont="1" applyFill="1" applyBorder="1" applyAlignment="1">
      <alignment horizontal="right" vertical="center" wrapText="1"/>
    </xf>
    <xf numFmtId="3" fontId="7" fillId="2" borderId="14" xfId="2" applyNumberFormat="1" applyFont="1" applyFill="1" applyBorder="1" applyAlignment="1">
      <alignment horizontal="right" vertical="center" wrapText="1"/>
    </xf>
    <xf numFmtId="3" fontId="7" fillId="2" borderId="15" xfId="2" applyNumberFormat="1" applyFont="1" applyFill="1" applyBorder="1" applyAlignment="1">
      <alignment horizontal="right" vertical="center" wrapText="1"/>
    </xf>
    <xf numFmtId="0" fontId="11" fillId="3" borderId="36" xfId="1" applyFont="1" applyFill="1" applyBorder="1"/>
    <xf numFmtId="0" fontId="11" fillId="3" borderId="42" xfId="1" applyFont="1" applyFill="1" applyBorder="1"/>
    <xf numFmtId="3" fontId="11" fillId="3" borderId="42" xfId="1" applyNumberFormat="1" applyFont="1" applyFill="1" applyBorder="1"/>
    <xf numFmtId="3" fontId="11" fillId="3" borderId="37" xfId="1" applyNumberFormat="1" applyFont="1" applyFill="1" applyBorder="1"/>
  </cellXfs>
  <cellStyles count="3">
    <cellStyle name="Normální" xfId="0" builtinId="0"/>
    <cellStyle name="Normální 2" xfId="2" xr:uid="{192BEFD1-6694-40F4-A56B-77F10D2AB9D3}"/>
    <cellStyle name="Normální 2 2" xfId="1" xr:uid="{CD3A4106-3C46-47EC-BAF6-4A02A02692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ilohy_zdroj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sirotek\Documents\_ENEX_GROUP\____Tabulky\CML\Firmy_varianta_VZ_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ad"/>
      <sheetName val="SW detail"/>
      <sheetName val="Rozsahy - P1"/>
      <sheetName val="Průzkumy trhu - P3"/>
      <sheetName val="SP_tabulky_FA - P-PV"/>
      <sheetName val="CIN"/>
      <sheetName val="CIN POROVNÁNÍ"/>
      <sheetName val="Návaznosti"/>
      <sheetName val="Harmonogram Data"/>
      <sheetName val="Harmonogram SW"/>
      <sheetName val="Sběr dat"/>
    </sheetNames>
    <sheetDataSet>
      <sheetData sheetId="0">
        <row r="11">
          <cell r="J11" t="str">
            <v>Revize stávající dokumentace ZPS, DI v DGN formou reambulace stavajících mapových podkladů dle MP20 (km)</v>
          </cell>
          <cell r="L11">
            <v>32612.5</v>
          </cell>
          <cell r="Q11">
            <v>2677.9539500000001</v>
          </cell>
          <cell r="R11">
            <v>87.334773194375003</v>
          </cell>
          <cell r="W11">
            <v>4130</v>
          </cell>
          <cell r="X11">
            <v>134.68962500000001</v>
          </cell>
        </row>
        <row r="12">
          <cell r="J12" t="str">
            <v>Revize stávající dokumentace ZPS, DI v DGN formou reambulace stavajících mapových podkladů dle MP20 (km)</v>
          </cell>
          <cell r="L12">
            <v>42503.125</v>
          </cell>
          <cell r="Q12">
            <v>842.93949999999995</v>
          </cell>
          <cell r="R12">
            <v>35.8275629359375</v>
          </cell>
          <cell r="W12">
            <v>1300</v>
          </cell>
          <cell r="X12">
            <v>55.254062500000003</v>
          </cell>
        </row>
        <row r="13">
          <cell r="J13" t="str">
            <v>Geodetické zaměření - nové mapování trať - včetně stanic- dle M20/MPxxx - doměření po HSB (km)</v>
          </cell>
          <cell r="L13">
            <v>51450</v>
          </cell>
          <cell r="Q13">
            <v>0</v>
          </cell>
          <cell r="R13">
            <v>0</v>
          </cell>
          <cell r="W13">
            <v>0</v>
          </cell>
          <cell r="X13">
            <v>0</v>
          </cell>
        </row>
        <row r="15">
          <cell r="J15" t="str">
            <v>Vyhledání inženýrských sítí (km)</v>
          </cell>
          <cell r="L15">
            <v>15000</v>
          </cell>
          <cell r="Q15">
            <v>2880</v>
          </cell>
          <cell r="R15">
            <v>43.2</v>
          </cell>
          <cell r="W15">
            <v>3600</v>
          </cell>
          <cell r="X15">
            <v>54</v>
          </cell>
        </row>
        <row r="16">
          <cell r="J16" t="str">
            <v>Zaměření vypískaných inženýrských sítí (km)</v>
          </cell>
          <cell r="L16">
            <v>15000</v>
          </cell>
          <cell r="Q16">
            <v>2880</v>
          </cell>
          <cell r="R16">
            <v>43.2</v>
          </cell>
          <cell r="W16">
            <v>3600</v>
          </cell>
          <cell r="X16">
            <v>54</v>
          </cell>
        </row>
        <row r="18">
          <cell r="J18" t="str">
            <v>HW prostředky (servery, disková pole)</v>
          </cell>
          <cell r="L18">
            <v>32800000</v>
          </cell>
          <cell r="Q18">
            <v>0</v>
          </cell>
          <cell r="R18">
            <v>0</v>
          </cell>
          <cell r="W18">
            <v>0.60975609756097571</v>
          </cell>
          <cell r="X18">
            <v>20.000000000000004</v>
          </cell>
        </row>
        <row r="19">
          <cell r="J19" t="str">
            <v>SW - Analýza a cílový koncept</v>
          </cell>
          <cell r="L19">
            <v>8825000</v>
          </cell>
          <cell r="Q19">
            <v>0</v>
          </cell>
          <cell r="R19">
            <v>0</v>
          </cell>
          <cell r="W19">
            <v>1</v>
          </cell>
          <cell r="X19">
            <v>8.8249999999999993</v>
          </cell>
        </row>
        <row r="20">
          <cell r="J20" t="str">
            <v>Nákup SW licencí (jádro IS DTMŽ - DTM OP PIK)</v>
          </cell>
          <cell r="L20">
            <v>19750000</v>
          </cell>
          <cell r="Q20">
            <v>1</v>
          </cell>
          <cell r="R20">
            <v>19.75</v>
          </cell>
          <cell r="W20">
            <v>1</v>
          </cell>
          <cell r="X20">
            <v>19.75</v>
          </cell>
        </row>
        <row r="21">
          <cell r="J21" t="str">
            <v>Nákup SW licencí (ostatní)</v>
          </cell>
          <cell r="L21">
            <v>63199999.999999985</v>
          </cell>
          <cell r="Q21">
            <v>0</v>
          </cell>
          <cell r="R21">
            <v>0</v>
          </cell>
          <cell r="W21">
            <v>1</v>
          </cell>
          <cell r="X21">
            <v>63.199999999999989</v>
          </cell>
        </row>
        <row r="22">
          <cell r="J22" t="str">
            <v>Implementace SW (jádro IS DTMŽ - DTM OP PIK)</v>
          </cell>
          <cell r="L22">
            <v>29962500</v>
          </cell>
          <cell r="Q22">
            <v>1</v>
          </cell>
          <cell r="R22">
            <v>29.962499999999999</v>
          </cell>
          <cell r="W22">
            <v>1</v>
          </cell>
          <cell r="X22">
            <v>29.962499999999999</v>
          </cell>
        </row>
        <row r="23">
          <cell r="J23" t="str">
            <v>Implementace SW (ostatní komponenty IS DTMŽ), budoucí vývoj</v>
          </cell>
          <cell r="L23">
            <v>90134500.000000015</v>
          </cell>
          <cell r="Q23">
            <v>0</v>
          </cell>
          <cell r="R23">
            <v>0</v>
          </cell>
          <cell r="W23">
            <v>0.73926000000000003</v>
          </cell>
          <cell r="X23">
            <v>66.632830470000016</v>
          </cell>
        </row>
        <row r="24">
          <cell r="J24" t="str">
            <v>Fotogrammetrie - kombinované letecké snímkování GSD 2 cm + LiDAR, AAT, trueortofoto, DMT (km)</v>
          </cell>
          <cell r="L24">
            <v>9237.5</v>
          </cell>
          <cell r="Q24">
            <v>3643.2</v>
          </cell>
          <cell r="R24">
            <v>33.654060000000001</v>
          </cell>
          <cell r="W24">
            <v>5618.5</v>
          </cell>
          <cell r="X24">
            <v>51.900893750000002</v>
          </cell>
        </row>
        <row r="25">
          <cell r="J25" t="str">
            <v>Bezpilotní snímkování GSD 2 cm, AAT, trueortofoto, DMT (km)</v>
          </cell>
          <cell r="L25">
            <v>18250</v>
          </cell>
          <cell r="Q25">
            <v>0</v>
          </cell>
          <cell r="R25">
            <v>0</v>
          </cell>
          <cell r="W25">
            <v>50</v>
          </cell>
          <cell r="X25">
            <v>0.91249999999999998</v>
          </cell>
        </row>
        <row r="26">
          <cell r="J26" t="str">
            <v>Fotogrammetrie - stereovyhodnocení prvků ZPS (km)</v>
          </cell>
          <cell r="L26">
            <v>3000</v>
          </cell>
          <cell r="Q26">
            <v>2512.4602863799992</v>
          </cell>
          <cell r="R26">
            <v>7.5373808591399971</v>
          </cell>
          <cell r="W26">
            <v>3293.5561999999991</v>
          </cell>
          <cell r="X26">
            <v>9.8806685999999981</v>
          </cell>
        </row>
        <row r="27">
          <cell r="J27" t="str">
            <v>Mobilní mapování - nájezd, georeference, klasifikace mračen bodů (km)</v>
          </cell>
          <cell r="L27">
            <v>14250</v>
          </cell>
          <cell r="Q27">
            <v>4286.02315</v>
          </cell>
          <cell r="R27">
            <v>61.075829887500007</v>
          </cell>
          <cell r="W27">
            <v>6610</v>
          </cell>
          <cell r="X27">
            <v>94.192499999999995</v>
          </cell>
        </row>
        <row r="28">
          <cell r="J28" t="str">
            <v>Vyhodnocení dat DTM z  hromadného sběru dat - FTGM+MM - komplet bez geodetických podkladů MP20/MPxxx (km)</v>
          </cell>
          <cell r="L28">
            <v>14750</v>
          </cell>
          <cell r="Q28">
            <v>2512.4602863799992</v>
          </cell>
          <cell r="R28">
            <v>37.058789224104984</v>
          </cell>
          <cell r="W28">
            <v>3874.771999999999</v>
          </cell>
          <cell r="X28">
            <v>57.152886999999986</v>
          </cell>
        </row>
        <row r="29">
          <cell r="J29" t="str">
            <v>Vyhodnocení dat DTM z  hromadného sběru dat - FTGM+MM - samostatné vyhodnocení trakce</v>
          </cell>
          <cell r="L29">
            <v>8487.5</v>
          </cell>
          <cell r="Q29">
            <v>1773.5628636200006</v>
          </cell>
          <cell r="R29">
            <v>15.053114804974756</v>
          </cell>
          <cell r="W29">
            <v>2735.228000000001</v>
          </cell>
          <cell r="X29">
            <v>23.215247650000009</v>
          </cell>
        </row>
        <row r="30">
          <cell r="J30" t="str">
            <v>Geodetické doměření - hromadný sběr dat - I. Etapa  - kompletní doměření pro DTM, 3. třída přesnosti</v>
          </cell>
          <cell r="L30">
            <v>10987.5</v>
          </cell>
          <cell r="Q30">
            <v>2512.4602863799992</v>
          </cell>
          <cell r="R30">
            <v>27.60565739660024</v>
          </cell>
          <cell r="W30">
            <v>3874.771999999999</v>
          </cell>
          <cell r="X30">
            <v>42.57405734999999</v>
          </cell>
        </row>
        <row r="31">
          <cell r="J31" t="str">
            <v xml:space="preserve">Selektivní pozemní laserové skenování - tunely ,mosty (km) </v>
          </cell>
          <cell r="L31">
            <v>37500</v>
          </cell>
          <cell r="Q31">
            <v>0</v>
          </cell>
          <cell r="R31">
            <v>0</v>
          </cell>
          <cell r="W31">
            <v>10</v>
          </cell>
          <cell r="X31">
            <v>0.375</v>
          </cell>
        </row>
        <row r="32">
          <cell r="J32" t="str">
            <v>Převod dat reambulace z formátu DGN dle M20/MPxxx do formátu pro konsolidaci (km)</v>
          </cell>
          <cell r="L32">
            <v>9400</v>
          </cell>
          <cell r="Q32">
            <v>0</v>
          </cell>
          <cell r="R32">
            <v>0</v>
          </cell>
          <cell r="W32">
            <v>5430</v>
          </cell>
          <cell r="X32">
            <v>51.042000000000002</v>
          </cell>
        </row>
        <row r="33">
          <cell r="J33" t="str">
            <v>DATA - Konsolidace dat DI - Přepracování digitálních podkladů (km)</v>
          </cell>
          <cell r="L33">
            <v>612.5</v>
          </cell>
          <cell r="Q33">
            <v>6033.3537363799987</v>
          </cell>
          <cell r="R33">
            <v>3.6954291635327494</v>
          </cell>
          <cell r="W33">
            <v>9304.771999999999</v>
          </cell>
          <cell r="X33">
            <v>5.6991728500000001</v>
          </cell>
        </row>
        <row r="34">
          <cell r="J34" t="str">
            <v>DATA - Konsolidace dat TI - Přepracování digitálních podkladů (km)</v>
          </cell>
          <cell r="L34">
            <v>1640</v>
          </cell>
          <cell r="Q34">
            <v>19513.822400000001</v>
          </cell>
          <cell r="R34">
            <v>32.002668736000004</v>
          </cell>
          <cell r="W34">
            <v>24392.277999999998</v>
          </cell>
          <cell r="X34">
            <v>40.003335919999998</v>
          </cell>
        </row>
        <row r="35">
          <cell r="J35" t="str">
            <v>DATA - Konsolidace dat TI - Digitalizace analogových podkladů (km)</v>
          </cell>
          <cell r="L35">
            <v>6820</v>
          </cell>
          <cell r="Q35">
            <v>3171.4400000000005</v>
          </cell>
          <cell r="R35">
            <v>21.629220800000006</v>
          </cell>
          <cell r="W35">
            <v>3964.3</v>
          </cell>
          <cell r="X35">
            <v>27.036525999999999</v>
          </cell>
        </row>
        <row r="36">
          <cell r="J36" t="str">
            <v xml:space="preserve">Konsolidace všech datových vrstev ZPS, DI, TI  </v>
          </cell>
          <cell r="L36">
            <v>11500</v>
          </cell>
          <cell r="Q36">
            <v>6033.3537363799987</v>
          </cell>
          <cell r="R36">
            <v>69.383567968369988</v>
          </cell>
          <cell r="W36">
            <v>9304.771999999999</v>
          </cell>
          <cell r="X36">
            <v>107.00487799999999</v>
          </cell>
        </row>
        <row r="37">
          <cell r="J37" t="str">
            <v>Aktualizace DSPS - zapracování do hotové DTM (km)</v>
          </cell>
          <cell r="L37">
            <v>5750</v>
          </cell>
          <cell r="Q37">
            <v>0</v>
          </cell>
          <cell r="R37">
            <v>0</v>
          </cell>
          <cell r="W37">
            <v>100</v>
          </cell>
          <cell r="X37">
            <v>0.57499999999999996</v>
          </cell>
        </row>
        <row r="40">
          <cell r="J40" t="str">
            <v>Nezávislá kontrola TDI - DTMŽ Hromadný sběr dat - fotogrammetrie, mobilní mapování, LS, UAV (km)</v>
          </cell>
          <cell r="L40">
            <v>1216.6666666666667</v>
          </cell>
          <cell r="Q40">
            <v>4286.02315</v>
          </cell>
          <cell r="R40">
            <v>5.2146614991666667</v>
          </cell>
          <cell r="W40">
            <v>6610</v>
          </cell>
          <cell r="X40">
            <v>8.0421666666666667</v>
          </cell>
        </row>
        <row r="42">
          <cell r="J42" t="str">
            <v>Služby poradců strategie, studie, předpisy</v>
          </cell>
          <cell r="L42">
            <v>16000000</v>
          </cell>
          <cell r="Q42">
            <v>0.9375</v>
          </cell>
          <cell r="R42">
            <v>15</v>
          </cell>
          <cell r="W42">
            <v>1</v>
          </cell>
          <cell r="X42">
            <v>16</v>
          </cell>
        </row>
        <row r="44">
          <cell r="J44" t="str">
            <v>Povinná publicita</v>
          </cell>
          <cell r="L44">
            <v>50000</v>
          </cell>
          <cell r="Q44">
            <v>1</v>
          </cell>
          <cell r="R44">
            <v>0.05</v>
          </cell>
          <cell r="W44">
            <v>1</v>
          </cell>
          <cell r="X44">
            <v>0.05</v>
          </cell>
        </row>
        <row r="45">
          <cell r="J45" t="str">
            <v>Zajištění organizace VZ</v>
          </cell>
          <cell r="L45">
            <v>1000000</v>
          </cell>
          <cell r="Q45">
            <v>0</v>
          </cell>
          <cell r="R45">
            <v>0</v>
          </cell>
          <cell r="W45">
            <v>1</v>
          </cell>
          <cell r="X45">
            <v>1</v>
          </cell>
        </row>
        <row r="46">
          <cell r="X46">
            <v>1051.9498517566667</v>
          </cell>
        </row>
        <row r="51">
          <cell r="Q51">
            <v>6033.3537363799987</v>
          </cell>
          <cell r="W51">
            <v>9304.771999999999</v>
          </cell>
        </row>
        <row r="52">
          <cell r="Q52">
            <v>6033.3537363799987</v>
          </cell>
          <cell r="W52">
            <v>9304.771999999999</v>
          </cell>
        </row>
        <row r="53">
          <cell r="Q53">
            <v>27643.432475000001</v>
          </cell>
          <cell r="W53">
            <v>35161.577999999994</v>
          </cell>
        </row>
        <row r="56">
          <cell r="J56" t="str">
            <v>SW - IS DTMŽ (jádro DTM)</v>
          </cell>
          <cell r="R56">
            <v>49.712499999999999</v>
          </cell>
          <cell r="U56">
            <v>0</v>
          </cell>
          <cell r="AF56">
            <v>14.91375</v>
          </cell>
          <cell r="AN56">
            <v>29.827500000000001</v>
          </cell>
          <cell r="AV56">
            <v>4.9712500000000013</v>
          </cell>
        </row>
        <row r="57">
          <cell r="J57" t="str">
            <v>DATA - Nové mapování ZPS/DI/TI - Hromadný sběr dat</v>
          </cell>
          <cell r="Q57">
            <v>3938.6688104109767</v>
          </cell>
          <cell r="R57">
            <v>181.98483217232001</v>
          </cell>
          <cell r="U57">
            <v>98.218922177680014</v>
          </cell>
          <cell r="W57">
            <v>6064.4053388657449</v>
          </cell>
          <cell r="AF57">
            <v>45.496208043080003</v>
          </cell>
          <cell r="AN57">
            <v>90.992416086160006</v>
          </cell>
          <cell r="AV57">
            <v>45.496208043080003</v>
          </cell>
        </row>
        <row r="58">
          <cell r="J58" t="str">
            <v>DATA - Nové mapování ZPS/DI - Geodetická měření, reambulace stávajících mapových podkladů, revize geodetických základů</v>
          </cell>
          <cell r="Q58">
            <v>2811.7704495100656</v>
          </cell>
          <cell r="R58">
            <v>123.1623361303125</v>
          </cell>
          <cell r="U58">
            <v>66.781351369687499</v>
          </cell>
          <cell r="W58">
            <v>4336.3747746583067</v>
          </cell>
          <cell r="AF58">
            <v>32.882496311751481</v>
          </cell>
          <cell r="AN58">
            <v>58.693380769908813</v>
          </cell>
          <cell r="AV58">
            <v>31.586459048652209</v>
          </cell>
        </row>
        <row r="59">
          <cell r="J59" t="str">
            <v>DATA - Nové mapování TI - Radiolokace pozemních sítí + Geodetické zaměření</v>
          </cell>
          <cell r="Q59">
            <v>2880.0000000000005</v>
          </cell>
          <cell r="R59">
            <v>86.4</v>
          </cell>
          <cell r="U59">
            <v>21.6</v>
          </cell>
          <cell r="W59">
            <v>3600</v>
          </cell>
          <cell r="AF59">
            <v>23.067504</v>
          </cell>
          <cell r="AN59">
            <v>41.174179199999998</v>
          </cell>
          <cell r="AV59">
            <v>22.158316800000001</v>
          </cell>
        </row>
        <row r="60">
          <cell r="J60" t="str">
            <v>DATA - Konsolidace dat ZPS/DI - Digitalizace a přepracování existujících podkladů</v>
          </cell>
          <cell r="Q60">
            <v>605.99956049063132</v>
          </cell>
          <cell r="R60">
            <v>3.6954291635327494</v>
          </cell>
          <cell r="U60">
            <v>53.045743686467254</v>
          </cell>
          <cell r="W60">
            <v>9304.771999999999</v>
          </cell>
          <cell r="AF60">
            <v>3.6954291635327494</v>
          </cell>
          <cell r="AN60">
            <v>1.4781716654130996</v>
          </cell>
          <cell r="AV60">
            <v>-1.4781716654130996</v>
          </cell>
        </row>
        <row r="61">
          <cell r="J61" t="str">
            <v>DATA - Konsolidace dat TI - Přepracování digitálních podkladů</v>
          </cell>
          <cell r="Q61">
            <v>19513.822400000001</v>
          </cell>
          <cell r="R61">
            <v>32.002668736000004</v>
          </cell>
          <cell r="U61">
            <v>8.0006671839999957</v>
          </cell>
          <cell r="W61">
            <v>24392.277999999998</v>
          </cell>
          <cell r="AF61">
            <v>9.6008006207999994</v>
          </cell>
          <cell r="AN61">
            <v>12.8010674944</v>
          </cell>
          <cell r="AV61">
            <v>9.6008006207999994</v>
          </cell>
        </row>
        <row r="62">
          <cell r="J62" t="str">
            <v>DATA - Konsolidace dat TI - Digitalizace analogových podkladů</v>
          </cell>
          <cell r="Q62">
            <v>3171.4400000000014</v>
          </cell>
          <cell r="R62">
            <v>21.629220800000006</v>
          </cell>
          <cell r="U62">
            <v>5.407305199999997</v>
          </cell>
          <cell r="W62">
            <v>3964.2999999999997</v>
          </cell>
          <cell r="AF62">
            <v>6.4887662400000012</v>
          </cell>
          <cell r="AN62">
            <v>8.6516883200000017</v>
          </cell>
          <cell r="AV62">
            <v>6.4887662400000012</v>
          </cell>
        </row>
        <row r="63">
          <cell r="J63" t="str">
            <v>DATA - Konsolidace dat ZPS/DI/TI - kompletace, převod do JVF a nahrání do IS DTMŽ</v>
          </cell>
          <cell r="Q63">
            <v>6001.1062709346625</v>
          </cell>
          <cell r="R63">
            <v>69.383567968369988</v>
          </cell>
          <cell r="U63">
            <v>38.196310031630006</v>
          </cell>
          <cell r="W63">
            <v>9304.771999999999</v>
          </cell>
          <cell r="AF63">
            <v>20.815070390510996</v>
          </cell>
          <cell r="AN63">
            <v>27.753427187347992</v>
          </cell>
          <cell r="AV63">
            <v>20.815070390510996</v>
          </cell>
        </row>
        <row r="64">
          <cell r="J64" t="str">
            <v>DATA - Kontrola přesnosti hromadný sběr dat</v>
          </cell>
          <cell r="Q64">
            <v>4286.02315</v>
          </cell>
          <cell r="R64">
            <v>5.2146614991666667</v>
          </cell>
          <cell r="U64">
            <v>2.8275051675</v>
          </cell>
          <cell r="W64">
            <v>6610</v>
          </cell>
          <cell r="AF64">
            <v>1.3036653747916667</v>
          </cell>
          <cell r="AN64">
            <v>2.6073307495833333</v>
          </cell>
          <cell r="AV64">
            <v>1.3036653747916667</v>
          </cell>
        </row>
        <row r="65">
          <cell r="U65">
            <v>1</v>
          </cell>
        </row>
        <row r="69">
          <cell r="X69">
            <v>20.000000000000004</v>
          </cell>
        </row>
        <row r="70">
          <cell r="J70" t="str">
            <v>SW - IS DTMŽ (ostatní moduly)</v>
          </cell>
          <cell r="X70">
            <v>138.65783047000002</v>
          </cell>
        </row>
        <row r="71">
          <cell r="J71" t="str">
            <v>Majetkoprávní analýzy (vyšetření, zaměření, návrh)</v>
          </cell>
          <cell r="L71">
            <v>112237.49999999999</v>
          </cell>
          <cell r="Q71">
            <v>0</v>
          </cell>
          <cell r="R71">
            <v>0</v>
          </cell>
          <cell r="U71">
            <v>8.9789999999999992</v>
          </cell>
          <cell r="W71">
            <v>79.999999999999986</v>
          </cell>
          <cell r="X71">
            <v>8.9789999999999992</v>
          </cell>
        </row>
        <row r="72">
          <cell r="U72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ní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27DFF-B896-4403-921F-F8135E68ABED}">
  <dimension ref="B3:T142"/>
  <sheetViews>
    <sheetView tabSelected="1" zoomScale="60" zoomScaleNormal="60" workbookViewId="0">
      <selection activeCell="J66" sqref="J66"/>
    </sheetView>
  </sheetViews>
  <sheetFormatPr defaultColWidth="8.85546875" defaultRowHeight="15" x14ac:dyDescent="0.25"/>
  <cols>
    <col min="1" max="1" width="8.85546875" style="1"/>
    <col min="2" max="2" width="30.42578125" style="1" customWidth="1"/>
    <col min="3" max="3" width="15.85546875" style="1" customWidth="1"/>
    <col min="4" max="4" width="56.140625" style="1" customWidth="1"/>
    <col min="5" max="5" width="15.85546875" style="1" customWidth="1"/>
    <col min="6" max="6" width="13.42578125" style="1" customWidth="1"/>
    <col min="7" max="7" width="13.28515625" style="1" customWidth="1"/>
    <col min="8" max="8" width="13.140625" style="1" customWidth="1"/>
    <col min="9" max="9" width="14.7109375" style="1" customWidth="1"/>
    <col min="10" max="10" width="17.28515625" style="1" customWidth="1"/>
    <col min="11" max="11" width="8.85546875" style="1"/>
    <col min="12" max="18" width="13.7109375" style="1" customWidth="1"/>
    <col min="19" max="19" width="9.85546875" style="1" bestFit="1" customWidth="1"/>
    <col min="20" max="20" width="15.85546875" style="1" customWidth="1"/>
    <col min="21" max="16384" width="8.85546875" style="1"/>
  </cols>
  <sheetData>
    <row r="3" spans="2:20" x14ac:dyDescent="0.25">
      <c r="B3" s="2" t="s">
        <v>0</v>
      </c>
    </row>
    <row r="4" spans="2:20" ht="15.75" thickBot="1" x14ac:dyDescent="0.3"/>
    <row r="5" spans="2:20" ht="15.75" thickBot="1" x14ac:dyDescent="0.3">
      <c r="B5" s="3" t="s">
        <v>1</v>
      </c>
      <c r="C5" s="4" t="s">
        <v>2</v>
      </c>
      <c r="D5" s="4" t="s">
        <v>3</v>
      </c>
      <c r="E5" s="5" t="s">
        <v>4</v>
      </c>
      <c r="F5" s="6"/>
      <c r="G5" s="6"/>
    </row>
    <row r="6" spans="2:20" x14ac:dyDescent="0.25">
      <c r="B6" s="7" t="s">
        <v>5</v>
      </c>
      <c r="C6" s="8" t="s">
        <v>6</v>
      </c>
      <c r="D6" s="8" t="s">
        <v>7</v>
      </c>
      <c r="E6" s="9">
        <f>H16</f>
        <v>49712500</v>
      </c>
      <c r="F6" s="10"/>
      <c r="G6" s="10"/>
    </row>
    <row r="7" spans="2:20" ht="15.75" thickBot="1" x14ac:dyDescent="0.3">
      <c r="B7" s="11" t="s">
        <v>8</v>
      </c>
      <c r="C7" s="12" t="s">
        <v>6</v>
      </c>
      <c r="D7" s="12" t="s">
        <v>7</v>
      </c>
      <c r="E7" s="13">
        <f>SUM(H17:H24)</f>
        <v>523472716.46970195</v>
      </c>
      <c r="F7" s="10"/>
      <c r="G7" s="10"/>
    </row>
    <row r="8" spans="2:20" ht="15.75" thickBot="1" x14ac:dyDescent="0.3">
      <c r="B8" s="14" t="s">
        <v>9</v>
      </c>
      <c r="C8" s="15"/>
      <c r="D8" s="16"/>
      <c r="E8" s="17">
        <f>SUM(E6:E7)</f>
        <v>573185216.46970201</v>
      </c>
      <c r="F8" s="10"/>
      <c r="G8" s="10"/>
    </row>
    <row r="10" spans="2:20" x14ac:dyDescent="0.25">
      <c r="B10" s="2" t="s">
        <v>10</v>
      </c>
      <c r="E10" s="18"/>
    </row>
    <row r="12" spans="2:20" x14ac:dyDescent="0.25">
      <c r="B12" s="2" t="s">
        <v>11</v>
      </c>
      <c r="J12" s="2" t="s">
        <v>12</v>
      </c>
      <c r="T12" s="2"/>
    </row>
    <row r="13" spans="2:20" ht="15.75" thickBot="1" x14ac:dyDescent="0.3"/>
    <row r="14" spans="2:20" ht="15.75" customHeight="1" x14ac:dyDescent="0.25">
      <c r="B14" s="19" t="s">
        <v>13</v>
      </c>
      <c r="C14" s="20" t="s">
        <v>14</v>
      </c>
      <c r="D14" s="20"/>
      <c r="E14" s="20" t="s">
        <v>15</v>
      </c>
      <c r="F14" s="20" t="s">
        <v>16</v>
      </c>
      <c r="G14" s="20" t="s">
        <v>17</v>
      </c>
      <c r="H14" s="21" t="s">
        <v>4</v>
      </c>
      <c r="J14" s="19" t="s">
        <v>14</v>
      </c>
      <c r="K14" s="21"/>
      <c r="L14" s="19">
        <v>2021</v>
      </c>
      <c r="M14" s="21"/>
      <c r="N14" s="22">
        <v>2022</v>
      </c>
      <c r="O14" s="23"/>
      <c r="P14" s="19">
        <v>2023</v>
      </c>
      <c r="Q14" s="21"/>
      <c r="R14" s="24" t="s">
        <v>9</v>
      </c>
    </row>
    <row r="15" spans="2:20" ht="15.75" thickBot="1" x14ac:dyDescent="0.3">
      <c r="B15" s="25"/>
      <c r="C15" s="26"/>
      <c r="D15" s="26"/>
      <c r="E15" s="26"/>
      <c r="F15" s="26"/>
      <c r="G15" s="26"/>
      <c r="H15" s="27"/>
      <c r="J15" s="25"/>
      <c r="K15" s="27"/>
      <c r="L15" s="28" t="s">
        <v>15</v>
      </c>
      <c r="M15" s="29" t="s">
        <v>4</v>
      </c>
      <c r="N15" s="30" t="s">
        <v>15</v>
      </c>
      <c r="O15" s="31" t="s">
        <v>4</v>
      </c>
      <c r="P15" s="28" t="s">
        <v>15</v>
      </c>
      <c r="Q15" s="29" t="s">
        <v>4</v>
      </c>
      <c r="R15" s="32" t="s">
        <v>4</v>
      </c>
      <c r="S15" s="33"/>
    </row>
    <row r="16" spans="2:20" ht="30.95" customHeight="1" x14ac:dyDescent="0.25">
      <c r="B16" s="34" t="s">
        <v>18</v>
      </c>
      <c r="C16" s="35" t="s">
        <v>19</v>
      </c>
      <c r="D16" s="36" t="str">
        <f>[1]Rozpad!J56</f>
        <v>SW - IS DTMŽ (jádro DTM)</v>
      </c>
      <c r="E16" s="37">
        <v>1</v>
      </c>
      <c r="F16" s="35" t="s">
        <v>20</v>
      </c>
      <c r="G16" s="38">
        <f t="shared" ref="G16:G24" si="0">H16/E16</f>
        <v>49712500</v>
      </c>
      <c r="H16" s="39">
        <f>[1]Rozpad!R56*1000000</f>
        <v>49712500</v>
      </c>
      <c r="J16" s="40" t="str">
        <f>D16</f>
        <v>SW - IS DTMŽ (jádro DTM)</v>
      </c>
      <c r="K16" s="41" t="str">
        <f t="shared" ref="K16:K24" si="1">C16</f>
        <v>1.</v>
      </c>
      <c r="L16" s="42">
        <f>M16/G16</f>
        <v>0.3</v>
      </c>
      <c r="M16" s="39">
        <f>[1]Rozpad!AF56*1000000</f>
        <v>14913750</v>
      </c>
      <c r="N16" s="42">
        <f>O16/G16</f>
        <v>0.6</v>
      </c>
      <c r="O16" s="39">
        <f>[1]Rozpad!AN56*1000000</f>
        <v>29827500</v>
      </c>
      <c r="P16" s="42">
        <f t="shared" ref="P16:P24" si="2">Q16/G16</f>
        <v>0.10000000000000002</v>
      </c>
      <c r="Q16" s="39">
        <f>[1]Rozpad!AV56*1000000</f>
        <v>4971250.0000000009</v>
      </c>
      <c r="R16" s="43">
        <f>SUM(M16,O16,Q16)</f>
        <v>49712500</v>
      </c>
    </row>
    <row r="17" spans="2:18" ht="30.95" customHeight="1" x14ac:dyDescent="0.25">
      <c r="B17" s="44"/>
      <c r="C17" s="45" t="s">
        <v>21</v>
      </c>
      <c r="D17" s="46" t="str">
        <f>[1]Rozpad!J57</f>
        <v>DATA - Nové mapování ZPS/DI/TI - Hromadný sběr dat</v>
      </c>
      <c r="E17" s="47">
        <f>[1]Rozpad!Q57</f>
        <v>3938.6688104109767</v>
      </c>
      <c r="F17" s="45" t="s">
        <v>22</v>
      </c>
      <c r="G17" s="48">
        <f t="shared" si="0"/>
        <v>46204.654651664139</v>
      </c>
      <c r="H17" s="9">
        <f>[1]Rozpad!R57*1000000</f>
        <v>181984832.17232001</v>
      </c>
      <c r="J17" s="49" t="str">
        <f t="shared" ref="J17:J24" si="3">D17</f>
        <v>DATA - Nové mapování ZPS/DI/TI - Hromadný sběr dat</v>
      </c>
      <c r="K17" s="50" t="str">
        <f t="shared" si="1"/>
        <v>2.</v>
      </c>
      <c r="L17" s="51">
        <f t="shared" ref="L17:L24" si="4">M17/G17</f>
        <v>984.66720260274428</v>
      </c>
      <c r="M17" s="9">
        <f>[1]Rozpad!AF57*1000000</f>
        <v>45496208.043080002</v>
      </c>
      <c r="N17" s="51">
        <f t="shared" ref="N17:N24" si="5">O17/G17</f>
        <v>1969.3344052054886</v>
      </c>
      <c r="O17" s="9">
        <f>[1]Rozpad!AN57*1000000</f>
        <v>90992416.086160004</v>
      </c>
      <c r="P17" s="51">
        <f t="shared" si="2"/>
        <v>984.66720260274428</v>
      </c>
      <c r="Q17" s="9">
        <f>[1]Rozpad!AV57*1000000</f>
        <v>45496208.043080002</v>
      </c>
      <c r="R17" s="52">
        <f t="shared" ref="R17:R24" si="6">SUM(M17,O17,Q17)</f>
        <v>181984832.17232001</v>
      </c>
    </row>
    <row r="18" spans="2:18" ht="51" customHeight="1" x14ac:dyDescent="0.25">
      <c r="B18" s="44"/>
      <c r="C18" s="45" t="s">
        <v>23</v>
      </c>
      <c r="D18" s="46" t="str">
        <f>[1]Rozpad!J58</f>
        <v>DATA - Nové mapování ZPS/DI - Geodetická měření, reambulace stávajících mapových podkladů, revize geodetických základů</v>
      </c>
      <c r="E18" s="47">
        <f>[1]Rozpad!Q58</f>
        <v>2811.7704495100656</v>
      </c>
      <c r="F18" s="45" t="s">
        <v>22</v>
      </c>
      <c r="G18" s="48">
        <f t="shared" si="0"/>
        <v>43802.415005738752</v>
      </c>
      <c r="H18" s="9">
        <f>[1]Rozpad!R58*1000000</f>
        <v>123162336.1303125</v>
      </c>
      <c r="J18" s="49" t="str">
        <f t="shared" si="3"/>
        <v>DATA - Nové mapování ZPS/DI - Geodetická měření, reambulace stávajících mapových podkladů, revize geodetických základů</v>
      </c>
      <c r="K18" s="50" t="str">
        <f t="shared" si="1"/>
        <v>3.</v>
      </c>
      <c r="L18" s="51">
        <f t="shared" si="4"/>
        <v>750.70053346244481</v>
      </c>
      <c r="M18" s="9">
        <f>[1]Rozpad!AF58*1000000</f>
        <v>32882496.311751481</v>
      </c>
      <c r="N18" s="51">
        <f t="shared" si="5"/>
        <v>1339.9576430253703</v>
      </c>
      <c r="O18" s="9">
        <f>[1]Rozpad!AN58*1000000</f>
        <v>58693380.769908816</v>
      </c>
      <c r="P18" s="51">
        <f t="shared" si="2"/>
        <v>721.11227302225063</v>
      </c>
      <c r="Q18" s="9">
        <f>[1]Rozpad!AV58*1000000</f>
        <v>31586459.048652209</v>
      </c>
      <c r="R18" s="52">
        <f t="shared" si="6"/>
        <v>123162336.1303125</v>
      </c>
    </row>
    <row r="19" spans="2:18" ht="30.95" customHeight="1" x14ac:dyDescent="0.25">
      <c r="B19" s="44"/>
      <c r="C19" s="45" t="s">
        <v>24</v>
      </c>
      <c r="D19" s="46" t="str">
        <f>[1]Rozpad!J59</f>
        <v>DATA - Nové mapování TI - Radiolokace pozemních sítí + Geodetické zaměření</v>
      </c>
      <c r="E19" s="47">
        <f>[1]Rozpad!Q59</f>
        <v>2880.0000000000005</v>
      </c>
      <c r="F19" s="45" t="s">
        <v>22</v>
      </c>
      <c r="G19" s="48">
        <f t="shared" si="0"/>
        <v>29999.999999999996</v>
      </c>
      <c r="H19" s="9">
        <f>[1]Rozpad!R59*1000000</f>
        <v>86400000</v>
      </c>
      <c r="J19" s="49" t="str">
        <f t="shared" si="3"/>
        <v>DATA - Nové mapování TI - Radiolokace pozemních sítí + Geodetické zaměření</v>
      </c>
      <c r="K19" s="50" t="str">
        <f t="shared" si="1"/>
        <v>4.</v>
      </c>
      <c r="L19" s="51">
        <f t="shared" si="4"/>
        <v>768.91680000000008</v>
      </c>
      <c r="M19" s="9">
        <f>[1]Rozpad!AF59*1000000</f>
        <v>23067504</v>
      </c>
      <c r="N19" s="51">
        <f t="shared" si="5"/>
        <v>1372.47264</v>
      </c>
      <c r="O19" s="9">
        <f>[1]Rozpad!AN59*1000000</f>
        <v>41174179.199999996</v>
      </c>
      <c r="P19" s="51">
        <f t="shared" si="2"/>
        <v>738.61056000000008</v>
      </c>
      <c r="Q19" s="9">
        <f>[1]Rozpad!AV59*1000000</f>
        <v>22158316.800000001</v>
      </c>
      <c r="R19" s="52">
        <f t="shared" si="6"/>
        <v>86400000</v>
      </c>
    </row>
    <row r="20" spans="2:18" ht="30.95" customHeight="1" x14ac:dyDescent="0.25">
      <c r="B20" s="44"/>
      <c r="C20" s="45" t="s">
        <v>25</v>
      </c>
      <c r="D20" s="46" t="str">
        <f>[1]Rozpad!J60</f>
        <v>DATA - Konsolidace dat ZPS/DI - Digitalizace a přepracování existujících podkladů</v>
      </c>
      <c r="E20" s="47">
        <f>[1]Rozpad!Q60</f>
        <v>605.99956049063132</v>
      </c>
      <c r="F20" s="45" t="s">
        <v>22</v>
      </c>
      <c r="G20" s="48">
        <f t="shared" si="0"/>
        <v>6098.072349327851</v>
      </c>
      <c r="H20" s="9">
        <f>[1]Rozpad!R60*1000000</f>
        <v>3695429.1635327493</v>
      </c>
      <c r="J20" s="49" t="str">
        <f t="shared" si="3"/>
        <v>DATA - Konsolidace dat ZPS/DI - Digitalizace a přepracování existujících podkladů</v>
      </c>
      <c r="K20" s="50" t="str">
        <f t="shared" si="1"/>
        <v>5.</v>
      </c>
      <c r="L20" s="51">
        <f t="shared" si="4"/>
        <v>605.99956049063132</v>
      </c>
      <c r="M20" s="9">
        <f>[1]Rozpad!AF60*1000000</f>
        <v>3695429.1635327493</v>
      </c>
      <c r="N20" s="51">
        <f t="shared" si="5"/>
        <v>242.3998241962525</v>
      </c>
      <c r="O20" s="9">
        <f>[1]Rozpad!AN60*1000000</f>
        <v>1478171.6654130996</v>
      </c>
      <c r="P20" s="51">
        <f t="shared" si="2"/>
        <v>-242.3998241962525</v>
      </c>
      <c r="Q20" s="9">
        <f>[1]Rozpad!AV60*1000000</f>
        <v>-1478171.6654130996</v>
      </c>
      <c r="R20" s="52">
        <f t="shared" si="6"/>
        <v>3695429.1635327497</v>
      </c>
    </row>
    <row r="21" spans="2:18" ht="30.95" customHeight="1" x14ac:dyDescent="0.25">
      <c r="B21" s="44"/>
      <c r="C21" s="45" t="s">
        <v>26</v>
      </c>
      <c r="D21" s="46" t="str">
        <f>[1]Rozpad!J61</f>
        <v>DATA - Konsolidace dat TI - Přepracování digitálních podkladů</v>
      </c>
      <c r="E21" s="47">
        <f>[1]Rozpad!Q61</f>
        <v>19513.822400000001</v>
      </c>
      <c r="F21" s="45" t="s">
        <v>22</v>
      </c>
      <c r="G21" s="48">
        <f t="shared" si="0"/>
        <v>1640.0000000000002</v>
      </c>
      <c r="H21" s="9">
        <f>[1]Rozpad!R61*1000000</f>
        <v>32002668.736000005</v>
      </c>
      <c r="J21" s="49" t="str">
        <f t="shared" si="3"/>
        <v>DATA - Konsolidace dat TI - Přepracování digitálních podkladů</v>
      </c>
      <c r="K21" s="50" t="str">
        <f t="shared" si="1"/>
        <v>6.</v>
      </c>
      <c r="L21" s="51">
        <f t="shared" si="4"/>
        <v>5854.1467199999988</v>
      </c>
      <c r="M21" s="9">
        <f>[1]Rozpad!AF61*1000000</f>
        <v>9600800.6207999997</v>
      </c>
      <c r="N21" s="51">
        <f t="shared" si="5"/>
        <v>7805.5289599999987</v>
      </c>
      <c r="O21" s="9">
        <f>[1]Rozpad!AN61*1000000</f>
        <v>12801067.4944</v>
      </c>
      <c r="P21" s="51">
        <f t="shared" si="2"/>
        <v>5854.1467199999988</v>
      </c>
      <c r="Q21" s="9">
        <f>[1]Rozpad!AV61*1000000</f>
        <v>9600800.6207999997</v>
      </c>
      <c r="R21" s="52">
        <f t="shared" si="6"/>
        <v>32002668.735999998</v>
      </c>
    </row>
    <row r="22" spans="2:18" ht="30.95" customHeight="1" x14ac:dyDescent="0.25">
      <c r="B22" s="44"/>
      <c r="C22" s="45" t="s">
        <v>27</v>
      </c>
      <c r="D22" s="46" t="str">
        <f>[1]Rozpad!J62</f>
        <v>DATA - Konsolidace dat TI - Digitalizace analogových podkladů</v>
      </c>
      <c r="E22" s="47">
        <f>[1]Rozpad!Q62</f>
        <v>3171.4400000000014</v>
      </c>
      <c r="F22" s="45" t="s">
        <v>22</v>
      </c>
      <c r="G22" s="48">
        <f t="shared" si="0"/>
        <v>6819.9999999999982</v>
      </c>
      <c r="H22" s="9">
        <f>[1]Rozpad!R62*1000000</f>
        <v>21629220.800000004</v>
      </c>
      <c r="J22" s="49" t="str">
        <f t="shared" si="3"/>
        <v>DATA - Konsolidace dat TI - Digitalizace analogových podkladů</v>
      </c>
      <c r="K22" s="50" t="str">
        <f t="shared" si="1"/>
        <v>7.</v>
      </c>
      <c r="L22" s="51">
        <f t="shared" si="4"/>
        <v>951.43200000000047</v>
      </c>
      <c r="M22" s="9">
        <f>[1]Rozpad!AF62*1000000</f>
        <v>6488766.2400000012</v>
      </c>
      <c r="N22" s="51">
        <f t="shared" si="5"/>
        <v>1268.5760000000007</v>
      </c>
      <c r="O22" s="9">
        <f>[1]Rozpad!AN62*1000000</f>
        <v>8651688.3200000022</v>
      </c>
      <c r="P22" s="51">
        <f t="shared" si="2"/>
        <v>951.43200000000047</v>
      </c>
      <c r="Q22" s="9">
        <f>[1]Rozpad!AV62*1000000</f>
        <v>6488766.2400000012</v>
      </c>
      <c r="R22" s="52">
        <f t="shared" si="6"/>
        <v>21629220.800000004</v>
      </c>
    </row>
    <row r="23" spans="2:18" ht="30.95" customHeight="1" x14ac:dyDescent="0.25">
      <c r="B23" s="44"/>
      <c r="C23" s="45" t="s">
        <v>28</v>
      </c>
      <c r="D23" s="46" t="str">
        <f>[1]Rozpad!J63</f>
        <v>DATA - Konsolidace dat ZPS/DI/TI - kompletace, převod do JVF a nahrání do IS DTMŽ</v>
      </c>
      <c r="E23" s="47">
        <f>[1]Rozpad!Q63</f>
        <v>6001.1062709346625</v>
      </c>
      <c r="F23" s="45" t="s">
        <v>22</v>
      </c>
      <c r="G23" s="48">
        <f t="shared" si="0"/>
        <v>11561.796248204686</v>
      </c>
      <c r="H23" s="9">
        <f>[1]Rozpad!R63*1000000</f>
        <v>69383567.968369991</v>
      </c>
      <c r="J23" s="49" t="str">
        <f t="shared" si="3"/>
        <v>DATA - Konsolidace dat ZPS/DI/TI - kompletace, převod do JVF a nahrání do IS DTMŽ</v>
      </c>
      <c r="K23" s="50" t="str">
        <f t="shared" si="1"/>
        <v>8.</v>
      </c>
      <c r="L23" s="51">
        <f t="shared" si="4"/>
        <v>1800.3318812803984</v>
      </c>
      <c r="M23" s="9">
        <f>[1]Rozpad!AF63*1000000</f>
        <v>20815070.390510995</v>
      </c>
      <c r="N23" s="51">
        <f t="shared" si="5"/>
        <v>2400.4425083738647</v>
      </c>
      <c r="O23" s="9">
        <f>[1]Rozpad!AN63*1000000</f>
        <v>27753427.187347993</v>
      </c>
      <c r="P23" s="51">
        <f t="shared" si="2"/>
        <v>1800.3318812803984</v>
      </c>
      <c r="Q23" s="9">
        <f>[1]Rozpad!AV63*1000000</f>
        <v>20815070.390510995</v>
      </c>
      <c r="R23" s="52">
        <f t="shared" si="6"/>
        <v>69383567.968369976</v>
      </c>
    </row>
    <row r="24" spans="2:18" ht="30.95" customHeight="1" thickBot="1" x14ac:dyDescent="0.3">
      <c r="B24" s="53"/>
      <c r="C24" s="54" t="s">
        <v>29</v>
      </c>
      <c r="D24" s="55" t="str">
        <f>[1]Rozpad!J64</f>
        <v>DATA - Kontrola přesnosti hromadný sběr dat</v>
      </c>
      <c r="E24" s="56">
        <f>[1]Rozpad!Q64</f>
        <v>4286.02315</v>
      </c>
      <c r="F24" s="54" t="s">
        <v>22</v>
      </c>
      <c r="G24" s="57">
        <f t="shared" si="0"/>
        <v>1216.6666666666667</v>
      </c>
      <c r="H24" s="13">
        <f>[1]Rozpad!R64*1000000</f>
        <v>5214661.4991666665</v>
      </c>
      <c r="J24" s="58" t="str">
        <f t="shared" si="3"/>
        <v>DATA - Kontrola přesnosti hromadný sběr dat</v>
      </c>
      <c r="K24" s="59" t="str">
        <f t="shared" si="1"/>
        <v>9.</v>
      </c>
      <c r="L24" s="60">
        <f t="shared" si="4"/>
        <v>1071.5057875</v>
      </c>
      <c r="M24" s="13">
        <f>[1]Rozpad!AF64*1000000</f>
        <v>1303665.3747916666</v>
      </c>
      <c r="N24" s="61">
        <f t="shared" si="5"/>
        <v>2143.011575</v>
      </c>
      <c r="O24" s="62">
        <f>[1]Rozpad!AN64*1000000</f>
        <v>2607330.7495833333</v>
      </c>
      <c r="P24" s="61">
        <f t="shared" si="2"/>
        <v>1071.5057875</v>
      </c>
      <c r="Q24" s="62">
        <f>[1]Rozpad!AV64*1000000</f>
        <v>1303665.3747916666</v>
      </c>
      <c r="R24" s="63">
        <f t="shared" si="6"/>
        <v>5214661.4991666665</v>
      </c>
    </row>
    <row r="25" spans="2:18" ht="15.75" thickBot="1" x14ac:dyDescent="0.3">
      <c r="B25" s="64" t="s">
        <v>9</v>
      </c>
      <c r="C25" s="65"/>
      <c r="D25" s="65"/>
      <c r="E25" s="65"/>
      <c r="F25" s="65"/>
      <c r="G25" s="65"/>
      <c r="H25" s="66">
        <f>SUM(H16:H24)</f>
        <v>573185216.46970189</v>
      </c>
      <c r="J25" s="67" t="s">
        <v>9</v>
      </c>
      <c r="K25" s="68"/>
      <c r="L25" s="69"/>
      <c r="M25" s="66">
        <f>SUM(M16:M24)</f>
        <v>158263690.14446691</v>
      </c>
      <c r="N25" s="70"/>
      <c r="O25" s="71">
        <f>SUM(O16:O24)</f>
        <v>273979161.47281319</v>
      </c>
      <c r="P25" s="72"/>
      <c r="Q25" s="73">
        <f>SUM(Q16:Q24)</f>
        <v>140942364.85242176</v>
      </c>
      <c r="R25" s="74">
        <f>SUM(R16:R24)</f>
        <v>573185216.46970189</v>
      </c>
    </row>
    <row r="26" spans="2:18" x14ac:dyDescent="0.25">
      <c r="B26" s="2"/>
    </row>
    <row r="27" spans="2:18" x14ac:dyDescent="0.25">
      <c r="B27" s="2" t="s">
        <v>30</v>
      </c>
      <c r="J27" s="2" t="s">
        <v>31</v>
      </c>
    </row>
    <row r="28" spans="2:18" ht="15.75" thickBot="1" x14ac:dyDescent="0.3">
      <c r="B28" s="2"/>
    </row>
    <row r="29" spans="2:18" ht="17.100000000000001" customHeight="1" x14ac:dyDescent="0.25">
      <c r="B29" s="75" t="s">
        <v>13</v>
      </c>
      <c r="C29" s="20" t="s">
        <v>14</v>
      </c>
      <c r="D29" s="20"/>
      <c r="E29" s="20" t="s">
        <v>15</v>
      </c>
      <c r="F29" s="20" t="s">
        <v>16</v>
      </c>
      <c r="G29" s="20" t="s">
        <v>17</v>
      </c>
      <c r="H29" s="21" t="s">
        <v>4</v>
      </c>
      <c r="J29" s="19" t="s">
        <v>14</v>
      </c>
      <c r="K29" s="23"/>
      <c r="L29" s="19">
        <v>2021</v>
      </c>
      <c r="M29" s="21"/>
      <c r="N29" s="19">
        <v>2022</v>
      </c>
      <c r="O29" s="21"/>
      <c r="P29" s="19">
        <v>2023</v>
      </c>
      <c r="Q29" s="21"/>
      <c r="R29" s="24" t="s">
        <v>9</v>
      </c>
    </row>
    <row r="30" spans="2:18" ht="15.75" thickBot="1" x14ac:dyDescent="0.3">
      <c r="B30" s="76"/>
      <c r="C30" s="26"/>
      <c r="D30" s="26"/>
      <c r="E30" s="26"/>
      <c r="F30" s="26"/>
      <c r="G30" s="26"/>
      <c r="H30" s="27"/>
      <c r="J30" s="77"/>
      <c r="K30" s="78"/>
      <c r="L30" s="79" t="s">
        <v>15</v>
      </c>
      <c r="M30" s="80" t="s">
        <v>4</v>
      </c>
      <c r="N30" s="79" t="s">
        <v>15</v>
      </c>
      <c r="O30" s="80" t="s">
        <v>4</v>
      </c>
      <c r="P30" s="79" t="s">
        <v>15</v>
      </c>
      <c r="Q30" s="80" t="s">
        <v>4</v>
      </c>
      <c r="R30" s="81" t="s">
        <v>4</v>
      </c>
    </row>
    <row r="31" spans="2:18" ht="35.1" customHeight="1" x14ac:dyDescent="0.25">
      <c r="B31" s="82" t="s">
        <v>32</v>
      </c>
      <c r="C31" s="83" t="s">
        <v>33</v>
      </c>
      <c r="D31" s="84" t="s">
        <v>34</v>
      </c>
      <c r="E31" s="83">
        <v>1</v>
      </c>
      <c r="F31" s="83" t="s">
        <v>20</v>
      </c>
      <c r="G31" s="85">
        <f>H31</f>
        <v>3500000</v>
      </c>
      <c r="H31" s="86">
        <v>3500000</v>
      </c>
      <c r="J31" s="87" t="str">
        <f>D31</f>
        <v>Strategie uplatnění, pořizování a správy prostorových dat v prostředí SŽ</v>
      </c>
      <c r="K31" s="88" t="str">
        <f>C31</f>
        <v>10.</v>
      </c>
      <c r="L31" s="89">
        <v>0</v>
      </c>
      <c r="M31" s="86">
        <v>0</v>
      </c>
      <c r="N31" s="89">
        <v>0</v>
      </c>
      <c r="O31" s="86">
        <v>0</v>
      </c>
      <c r="P31" s="89">
        <v>1</v>
      </c>
      <c r="Q31" s="86">
        <v>3500000</v>
      </c>
      <c r="R31" s="90">
        <v>3500000</v>
      </c>
    </row>
    <row r="32" spans="2:18" ht="35.1" customHeight="1" x14ac:dyDescent="0.25">
      <c r="B32" s="44"/>
      <c r="C32" s="45" t="s">
        <v>35</v>
      </c>
      <c r="D32" s="91" t="s">
        <v>36</v>
      </c>
      <c r="E32" s="45">
        <v>1</v>
      </c>
      <c r="F32" s="45" t="s">
        <v>20</v>
      </c>
      <c r="G32" s="48">
        <f t="shared" ref="G32:G36" si="7">H32</f>
        <v>5000000</v>
      </c>
      <c r="H32" s="9">
        <v>5000000</v>
      </c>
      <c r="J32" s="49" t="str">
        <f t="shared" ref="J32:J35" si="8">D32</f>
        <v>Zpracování technických podkladů pro vypracování koncepce digitální technické mapy železnice (DTMŽ) SŽ, s.o. z hlediska OP PIK</v>
      </c>
      <c r="K32" s="50" t="str">
        <f t="shared" ref="K32:K35" si="9">C32</f>
        <v>11.</v>
      </c>
      <c r="L32" s="92">
        <v>0</v>
      </c>
      <c r="M32" s="9">
        <v>0</v>
      </c>
      <c r="N32" s="92">
        <v>0</v>
      </c>
      <c r="O32" s="9">
        <v>0</v>
      </c>
      <c r="P32" s="92">
        <v>1</v>
      </c>
      <c r="Q32" s="9">
        <v>5000000</v>
      </c>
      <c r="R32" s="52">
        <v>5000000</v>
      </c>
    </row>
    <row r="33" spans="2:18" ht="35.1" customHeight="1" x14ac:dyDescent="0.25">
      <c r="B33" s="44"/>
      <c r="C33" s="45" t="s">
        <v>37</v>
      </c>
      <c r="D33" s="91" t="s">
        <v>38</v>
      </c>
      <c r="E33" s="45">
        <v>1</v>
      </c>
      <c r="F33" s="45" t="s">
        <v>20</v>
      </c>
      <c r="G33" s="48">
        <f t="shared" si="7"/>
        <v>1500000</v>
      </c>
      <c r="H33" s="9">
        <v>1500000</v>
      </c>
      <c r="J33" s="49" t="str">
        <f t="shared" si="8"/>
        <v>Předpis pro Digitální technickou mapu železnic</v>
      </c>
      <c r="K33" s="50" t="str">
        <f t="shared" si="9"/>
        <v>12.</v>
      </c>
      <c r="L33" s="92">
        <v>0</v>
      </c>
      <c r="M33" s="9">
        <v>0</v>
      </c>
      <c r="N33" s="92">
        <v>0</v>
      </c>
      <c r="O33" s="9">
        <v>0</v>
      </c>
      <c r="P33" s="92">
        <v>1</v>
      </c>
      <c r="Q33" s="9">
        <v>1500000</v>
      </c>
      <c r="R33" s="52">
        <v>1500000</v>
      </c>
    </row>
    <row r="34" spans="2:18" ht="35.1" customHeight="1" x14ac:dyDescent="0.25">
      <c r="B34" s="44"/>
      <c r="C34" s="45" t="s">
        <v>39</v>
      </c>
      <c r="D34" s="91" t="s">
        <v>40</v>
      </c>
      <c r="E34" s="45">
        <v>1</v>
      </c>
      <c r="F34" s="45" t="s">
        <v>20</v>
      </c>
      <c r="G34" s="48">
        <f t="shared" si="7"/>
        <v>2000000</v>
      </c>
      <c r="H34" s="9">
        <v>2000000</v>
      </c>
      <c r="J34" s="49" t="str">
        <f t="shared" si="8"/>
        <v>Metodika pro správu a údržbu jednotného výměnného formátu Železniční báze geodat</v>
      </c>
      <c r="K34" s="50" t="str">
        <f t="shared" si="9"/>
        <v>13.</v>
      </c>
      <c r="L34" s="92">
        <v>0</v>
      </c>
      <c r="M34" s="9">
        <v>0</v>
      </c>
      <c r="N34" s="92">
        <v>0</v>
      </c>
      <c r="O34" s="9">
        <v>0</v>
      </c>
      <c r="P34" s="92">
        <v>1</v>
      </c>
      <c r="Q34" s="9">
        <v>2000000</v>
      </c>
      <c r="R34" s="52">
        <v>2000000</v>
      </c>
    </row>
    <row r="35" spans="2:18" ht="35.1" customHeight="1" thickBot="1" x14ac:dyDescent="0.3">
      <c r="B35" s="93"/>
      <c r="C35" s="94" t="s">
        <v>41</v>
      </c>
      <c r="D35" s="95" t="s">
        <v>42</v>
      </c>
      <c r="E35" s="94">
        <v>1</v>
      </c>
      <c r="F35" s="94" t="s">
        <v>20</v>
      </c>
      <c r="G35" s="96">
        <f t="shared" si="7"/>
        <v>3000000</v>
      </c>
      <c r="H35" s="62">
        <v>3000000</v>
      </c>
      <c r="J35" s="58" t="str">
        <f t="shared" si="8"/>
        <v>Metodika pořizování dat DTMŽ, která bude zahrnovat standardy a technické specifikace pro jednotlivé metody pořizování dat.</v>
      </c>
      <c r="K35" s="59" t="str">
        <f t="shared" si="9"/>
        <v>14.</v>
      </c>
      <c r="L35" s="97">
        <v>0</v>
      </c>
      <c r="M35" s="62">
        <v>0</v>
      </c>
      <c r="N35" s="97">
        <v>0</v>
      </c>
      <c r="O35" s="62">
        <v>0</v>
      </c>
      <c r="P35" s="97">
        <v>1</v>
      </c>
      <c r="Q35" s="62">
        <v>3000000</v>
      </c>
      <c r="R35" s="63">
        <v>3000000</v>
      </c>
    </row>
    <row r="36" spans="2:18" ht="15.95" customHeight="1" thickBot="1" x14ac:dyDescent="0.3">
      <c r="B36" s="53" t="s">
        <v>43</v>
      </c>
      <c r="C36" s="98"/>
      <c r="D36" s="98"/>
      <c r="E36" s="54">
        <v>1</v>
      </c>
      <c r="F36" s="54" t="s">
        <v>20</v>
      </c>
      <c r="G36" s="57" t="e">
        <f t="shared" si="7"/>
        <v>#REF!</v>
      </c>
      <c r="H36" s="13" t="e">
        <f>[2]Interní!K75*1000000</f>
        <v>#REF!</v>
      </c>
      <c r="J36" s="99" t="s">
        <v>44</v>
      </c>
      <c r="K36" s="100" t="s">
        <v>45</v>
      </c>
      <c r="L36" s="101">
        <v>0</v>
      </c>
      <c r="M36" s="13">
        <v>0</v>
      </c>
      <c r="N36" s="101">
        <v>0</v>
      </c>
      <c r="O36" s="13">
        <v>0</v>
      </c>
      <c r="P36" s="101">
        <v>1</v>
      </c>
      <c r="Q36" s="13">
        <v>50000</v>
      </c>
      <c r="R36" s="102">
        <v>50000</v>
      </c>
    </row>
    <row r="37" spans="2:18" ht="15.95" customHeight="1" thickBot="1" x14ac:dyDescent="0.3">
      <c r="B37" s="103" t="s">
        <v>9</v>
      </c>
      <c r="C37" s="104"/>
      <c r="D37" s="104"/>
      <c r="E37" s="105"/>
      <c r="F37" s="106"/>
      <c r="G37" s="107"/>
      <c r="H37" s="108" t="e">
        <f>SUM(H31:H36)</f>
        <v>#REF!</v>
      </c>
      <c r="J37" s="109" t="s">
        <v>9</v>
      </c>
      <c r="K37" s="110"/>
      <c r="L37" s="69"/>
      <c r="M37" s="111">
        <f>SUM(M31:M36)</f>
        <v>0</v>
      </c>
      <c r="N37" s="69"/>
      <c r="O37" s="111">
        <f>SUM(O31:O36)</f>
        <v>0</v>
      </c>
      <c r="P37" s="69"/>
      <c r="Q37" s="111">
        <f>SUM(Q31:Q36)</f>
        <v>15050000</v>
      </c>
      <c r="R37" s="112">
        <f>SUM(R31:R36)</f>
        <v>15050000</v>
      </c>
    </row>
    <row r="38" spans="2:18" ht="15.95" customHeight="1" x14ac:dyDescent="0.25">
      <c r="B38" s="113"/>
      <c r="C38" s="113"/>
      <c r="D38" s="113"/>
      <c r="E38" s="113"/>
      <c r="F38" s="113"/>
      <c r="G38" s="113"/>
      <c r="H38" s="114"/>
      <c r="J38" s="33"/>
      <c r="K38" s="33"/>
      <c r="L38" s="33"/>
      <c r="M38" s="33"/>
      <c r="N38" s="33"/>
      <c r="O38" s="33"/>
      <c r="P38" s="33"/>
      <c r="Q38" s="33"/>
      <c r="R38" s="115"/>
    </row>
    <row r="39" spans="2:18" x14ac:dyDescent="0.25">
      <c r="B39" s="2" t="s">
        <v>46</v>
      </c>
    </row>
    <row r="40" spans="2:18" ht="15.75" thickBot="1" x14ac:dyDescent="0.3"/>
    <row r="41" spans="2:18" ht="15.75" thickBot="1" x14ac:dyDescent="0.3">
      <c r="B41" s="116" t="s">
        <v>13</v>
      </c>
      <c r="C41" s="117"/>
      <c r="D41" s="117"/>
      <c r="E41" s="118" t="s">
        <v>14</v>
      </c>
      <c r="F41" s="118"/>
      <c r="G41" s="118"/>
      <c r="H41" s="119" t="s">
        <v>4</v>
      </c>
    </row>
    <row r="42" spans="2:18" ht="33" customHeight="1" x14ac:dyDescent="0.25">
      <c r="B42" s="34"/>
      <c r="C42" s="120" t="s">
        <v>19</v>
      </c>
      <c r="D42" s="121" t="s">
        <v>18</v>
      </c>
      <c r="E42" s="122" t="s">
        <v>5</v>
      </c>
      <c r="F42" s="122"/>
      <c r="G42" s="122"/>
      <c r="H42" s="39">
        <f>E6</f>
        <v>49712500</v>
      </c>
    </row>
    <row r="43" spans="2:18" ht="33" customHeight="1" thickBot="1" x14ac:dyDescent="0.3">
      <c r="B43" s="93"/>
      <c r="C43" s="123"/>
      <c r="D43" s="124"/>
      <c r="E43" s="125" t="s">
        <v>8</v>
      </c>
      <c r="F43" s="125"/>
      <c r="G43" s="125"/>
      <c r="H43" s="62">
        <f>E7</f>
        <v>523472716.46970195</v>
      </c>
    </row>
    <row r="44" spans="2:18" x14ac:dyDescent="0.25">
      <c r="B44" s="34" t="s">
        <v>47</v>
      </c>
      <c r="C44" s="126" t="s">
        <v>21</v>
      </c>
      <c r="D44" s="121" t="s">
        <v>32</v>
      </c>
      <c r="E44" s="121"/>
      <c r="F44" s="121"/>
      <c r="G44" s="121"/>
      <c r="H44" s="39">
        <f>SUM(H31:H35)</f>
        <v>15000000</v>
      </c>
    </row>
    <row r="45" spans="2:18" ht="17.100000000000001" customHeight="1" thickBot="1" x14ac:dyDescent="0.3">
      <c r="B45" s="93"/>
      <c r="C45" s="127" t="s">
        <v>23</v>
      </c>
      <c r="D45" s="124" t="s">
        <v>44</v>
      </c>
      <c r="E45" s="124"/>
      <c r="F45" s="124"/>
      <c r="G45" s="124"/>
      <c r="H45" s="62" t="e">
        <f>H36</f>
        <v>#REF!</v>
      </c>
    </row>
    <row r="46" spans="2:18" ht="15.95" customHeight="1" thickBot="1" x14ac:dyDescent="0.3">
      <c r="B46" s="128" t="s">
        <v>48</v>
      </c>
      <c r="C46" s="129"/>
      <c r="D46" s="129"/>
      <c r="E46" s="129"/>
      <c r="F46" s="129"/>
      <c r="G46" s="129"/>
      <c r="H46" s="130" t="e">
        <f>SUM(H42:H45)</f>
        <v>#REF!</v>
      </c>
    </row>
    <row r="47" spans="2:18" ht="15.95" customHeight="1" x14ac:dyDescent="0.25">
      <c r="B47" s="131"/>
    </row>
    <row r="48" spans="2:18" x14ac:dyDescent="0.25">
      <c r="B48" s="131"/>
    </row>
    <row r="49" spans="2:7" x14ac:dyDescent="0.25">
      <c r="B49" s="2" t="s">
        <v>49</v>
      </c>
    </row>
    <row r="50" spans="2:7" ht="15.75" thickBot="1" x14ac:dyDescent="0.3"/>
    <row r="51" spans="2:7" ht="15.75" thickBot="1" x14ac:dyDescent="0.3">
      <c r="C51" s="132" t="s">
        <v>50</v>
      </c>
      <c r="D51" s="65" t="s">
        <v>51</v>
      </c>
      <c r="E51" s="119" t="s">
        <v>4</v>
      </c>
      <c r="F51" s="33"/>
      <c r="G51" s="33"/>
    </row>
    <row r="52" spans="2:7" x14ac:dyDescent="0.25">
      <c r="C52" s="133">
        <v>1</v>
      </c>
      <c r="D52" s="134" t="s">
        <v>52</v>
      </c>
      <c r="E52" s="9">
        <f>[1]Rozpad!X69*1000000</f>
        <v>20000000.000000004</v>
      </c>
      <c r="F52" s="33"/>
      <c r="G52" s="33"/>
    </row>
    <row r="53" spans="2:7" x14ac:dyDescent="0.25">
      <c r="C53" s="135">
        <v>2</v>
      </c>
      <c r="D53" s="136" t="s">
        <v>53</v>
      </c>
      <c r="E53" s="9">
        <f>[1]Rozpad!X70*1000000</f>
        <v>138657830.47000003</v>
      </c>
      <c r="F53" s="10"/>
      <c r="G53" s="10"/>
    </row>
    <row r="54" spans="2:7" x14ac:dyDescent="0.25">
      <c r="C54" s="135">
        <v>3</v>
      </c>
      <c r="D54" s="136" t="s">
        <v>54</v>
      </c>
      <c r="E54" s="9">
        <f>[1]Rozpad!U65*1000000</f>
        <v>1000000</v>
      </c>
      <c r="F54" s="10"/>
      <c r="G54" s="10"/>
    </row>
    <row r="55" spans="2:7" ht="30" x14ac:dyDescent="0.25">
      <c r="C55" s="135">
        <v>4</v>
      </c>
      <c r="D55" s="136" t="s">
        <v>55</v>
      </c>
      <c r="E55" s="9">
        <f>SUM([1]Rozpad!U56:U64)*1000000</f>
        <v>294077804.81696475</v>
      </c>
      <c r="F55" s="10"/>
      <c r="G55" s="10"/>
    </row>
    <row r="56" spans="2:7" x14ac:dyDescent="0.25">
      <c r="C56" s="137">
        <v>5</v>
      </c>
      <c r="D56" s="138" t="s">
        <v>56</v>
      </c>
      <c r="E56" s="9">
        <f>[1]Rozpad!U71*1000000</f>
        <v>8979000</v>
      </c>
      <c r="F56" s="10"/>
      <c r="G56" s="10"/>
    </row>
    <row r="57" spans="2:7" ht="15.75" thickBot="1" x14ac:dyDescent="0.3">
      <c r="C57" s="139">
        <v>6</v>
      </c>
      <c r="D57" s="140" t="s">
        <v>57</v>
      </c>
      <c r="E57" s="62">
        <f>[1]Rozpad!U72*1000000</f>
        <v>1000000</v>
      </c>
      <c r="F57" s="10"/>
      <c r="G57" s="10"/>
    </row>
    <row r="58" spans="2:7" ht="15.75" thickBot="1" x14ac:dyDescent="0.3">
      <c r="C58" s="141" t="s">
        <v>58</v>
      </c>
      <c r="D58" s="142"/>
      <c r="E58" s="143">
        <f>SUM(E52:E57)</f>
        <v>463714635.28696477</v>
      </c>
      <c r="F58" s="10"/>
      <c r="G58" s="10"/>
    </row>
    <row r="59" spans="2:7" ht="15.95" customHeight="1" x14ac:dyDescent="0.25">
      <c r="C59" s="131" t="s">
        <v>59</v>
      </c>
    </row>
    <row r="60" spans="2:7" ht="15.75" thickBot="1" x14ac:dyDescent="0.3"/>
    <row r="61" spans="2:7" ht="15.75" thickBot="1" x14ac:dyDescent="0.3">
      <c r="B61" s="144" t="s">
        <v>60</v>
      </c>
      <c r="C61" s="145"/>
      <c r="E61" s="1" t="s">
        <v>61</v>
      </c>
    </row>
    <row r="62" spans="2:7" x14ac:dyDescent="0.25">
      <c r="B62" s="146" t="s">
        <v>62</v>
      </c>
      <c r="C62" s="147" t="e">
        <f>H46</f>
        <v>#REF!</v>
      </c>
      <c r="E62" s="148">
        <f>500000000/0.85</f>
        <v>588235294.11764705</v>
      </c>
    </row>
    <row r="63" spans="2:7" x14ac:dyDescent="0.25">
      <c r="B63" s="7" t="s">
        <v>63</v>
      </c>
      <c r="C63" s="149">
        <v>500000000</v>
      </c>
    </row>
    <row r="64" spans="2:7" ht="15.75" thickBot="1" x14ac:dyDescent="0.3">
      <c r="B64" s="150" t="s">
        <v>64</v>
      </c>
      <c r="C64" s="151">
        <f>E58</f>
        <v>463714635.28696477</v>
      </c>
      <c r="E64" s="1" t="s">
        <v>65</v>
      </c>
    </row>
    <row r="65" spans="2:7" ht="15.75" thickBot="1" x14ac:dyDescent="0.3">
      <c r="B65" s="152" t="s">
        <v>9</v>
      </c>
      <c r="C65" s="153" t="e">
        <f>C62+C64</f>
        <v>#REF!</v>
      </c>
      <c r="E65" s="154">
        <f>[1]Rozpad!X46*1000000</f>
        <v>1051949851.7566667</v>
      </c>
    </row>
    <row r="66" spans="2:7" x14ac:dyDescent="0.25">
      <c r="C66" s="154"/>
      <c r="E66" s="154"/>
    </row>
    <row r="68" spans="2:7" ht="15.75" thickBot="1" x14ac:dyDescent="0.3">
      <c r="B68" s="155" t="s">
        <v>66</v>
      </c>
    </row>
    <row r="69" spans="2:7" x14ac:dyDescent="0.25">
      <c r="C69" s="156" t="s">
        <v>67</v>
      </c>
      <c r="D69" s="157" t="s">
        <v>51</v>
      </c>
      <c r="E69" s="158" t="s">
        <v>68</v>
      </c>
      <c r="F69" s="158"/>
      <c r="G69" s="159"/>
    </row>
    <row r="70" spans="2:7" ht="30.75" thickBot="1" x14ac:dyDescent="0.3">
      <c r="C70" s="160"/>
      <c r="D70" s="161"/>
      <c r="E70" s="162" t="s">
        <v>69</v>
      </c>
      <c r="F70" s="162" t="s">
        <v>70</v>
      </c>
      <c r="G70" s="163" t="s">
        <v>16</v>
      </c>
    </row>
    <row r="71" spans="2:7" x14ac:dyDescent="0.25">
      <c r="C71" s="164" t="str">
        <f>C17</f>
        <v>2.</v>
      </c>
      <c r="D71" s="165" t="str">
        <f>D17</f>
        <v>DATA - Nové mapování ZPS/DI/TI - Hromadný sběr dat</v>
      </c>
      <c r="E71" s="38">
        <f>[1]Rozpad!W57</f>
        <v>6064.4053388657449</v>
      </c>
      <c r="F71" s="38">
        <f>[1]Rozpad!Q57</f>
        <v>3938.6688104109767</v>
      </c>
      <c r="G71" s="166" t="str">
        <f>F17</f>
        <v>km</v>
      </c>
    </row>
    <row r="72" spans="2:7" x14ac:dyDescent="0.25">
      <c r="C72" s="167" t="str">
        <f t="shared" ref="C72:D78" si="10">C18</f>
        <v>3.</v>
      </c>
      <c r="D72" s="8" t="str">
        <f t="shared" si="10"/>
        <v>DATA - Nové mapování ZPS/DI - Geodetická měření, reambulace stávajících mapových podkladů, revize geodetických základů</v>
      </c>
      <c r="E72" s="48">
        <f>[1]Rozpad!W58</f>
        <v>4336.3747746583067</v>
      </c>
      <c r="F72" s="48">
        <f>[1]Rozpad!Q58</f>
        <v>2811.7704495100656</v>
      </c>
      <c r="G72" s="168" t="str">
        <f t="shared" ref="G72:G78" si="11">F18</f>
        <v>km</v>
      </c>
    </row>
    <row r="73" spans="2:7" x14ac:dyDescent="0.25">
      <c r="C73" s="167" t="str">
        <f t="shared" si="10"/>
        <v>4.</v>
      </c>
      <c r="D73" s="8" t="str">
        <f t="shared" si="10"/>
        <v>DATA - Nové mapování TI - Radiolokace pozemních sítí + Geodetické zaměření</v>
      </c>
      <c r="E73" s="48">
        <f>[1]Rozpad!W59</f>
        <v>3600</v>
      </c>
      <c r="F73" s="48">
        <f>[1]Rozpad!Q59</f>
        <v>2880.0000000000005</v>
      </c>
      <c r="G73" s="168" t="str">
        <f t="shared" si="11"/>
        <v>km</v>
      </c>
    </row>
    <row r="74" spans="2:7" x14ac:dyDescent="0.25">
      <c r="C74" s="167" t="str">
        <f t="shared" si="10"/>
        <v>5.</v>
      </c>
      <c r="D74" s="8" t="str">
        <f t="shared" si="10"/>
        <v>DATA - Konsolidace dat ZPS/DI - Digitalizace a přepracování existujících podkladů</v>
      </c>
      <c r="E74" s="48">
        <f>[1]Rozpad!W60</f>
        <v>9304.771999999999</v>
      </c>
      <c r="F74" s="48">
        <f>[1]Rozpad!Q60</f>
        <v>605.99956049063132</v>
      </c>
      <c r="G74" s="168" t="str">
        <f t="shared" si="11"/>
        <v>km</v>
      </c>
    </row>
    <row r="75" spans="2:7" x14ac:dyDescent="0.25">
      <c r="C75" s="167" t="str">
        <f t="shared" si="10"/>
        <v>6.</v>
      </c>
      <c r="D75" s="8" t="str">
        <f t="shared" si="10"/>
        <v>DATA - Konsolidace dat TI - Přepracování digitálních podkladů</v>
      </c>
      <c r="E75" s="48">
        <f>[1]Rozpad!W61</f>
        <v>24392.277999999998</v>
      </c>
      <c r="F75" s="48">
        <f>[1]Rozpad!Q61</f>
        <v>19513.822400000001</v>
      </c>
      <c r="G75" s="168" t="str">
        <f t="shared" si="11"/>
        <v>km</v>
      </c>
    </row>
    <row r="76" spans="2:7" x14ac:dyDescent="0.25">
      <c r="C76" s="167" t="str">
        <f t="shared" si="10"/>
        <v>7.</v>
      </c>
      <c r="D76" s="8" t="str">
        <f t="shared" si="10"/>
        <v>DATA - Konsolidace dat TI - Digitalizace analogových podkladů</v>
      </c>
      <c r="E76" s="48">
        <f>[1]Rozpad!W62</f>
        <v>3964.2999999999997</v>
      </c>
      <c r="F76" s="48">
        <f>[1]Rozpad!Q62</f>
        <v>3171.4400000000014</v>
      </c>
      <c r="G76" s="168" t="str">
        <f t="shared" si="11"/>
        <v>km</v>
      </c>
    </row>
    <row r="77" spans="2:7" x14ac:dyDescent="0.25">
      <c r="C77" s="167" t="str">
        <f t="shared" si="10"/>
        <v>8.</v>
      </c>
      <c r="D77" s="8" t="str">
        <f t="shared" si="10"/>
        <v>DATA - Konsolidace dat ZPS/DI/TI - kompletace, převod do JVF a nahrání do IS DTMŽ</v>
      </c>
      <c r="E77" s="48">
        <f>[1]Rozpad!W63</f>
        <v>9304.771999999999</v>
      </c>
      <c r="F77" s="48">
        <f>[1]Rozpad!Q63</f>
        <v>6001.1062709346625</v>
      </c>
      <c r="G77" s="168" t="str">
        <f t="shared" si="11"/>
        <v>km</v>
      </c>
    </row>
    <row r="78" spans="2:7" ht="15.75" thickBot="1" x14ac:dyDescent="0.3">
      <c r="C78" s="169" t="str">
        <f t="shared" si="10"/>
        <v>9.</v>
      </c>
      <c r="D78" s="170" t="str">
        <f t="shared" si="10"/>
        <v>DATA - Kontrola přesnosti hromadný sběr dat</v>
      </c>
      <c r="E78" s="96">
        <f>[1]Rozpad!W64</f>
        <v>6610</v>
      </c>
      <c r="F78" s="96">
        <f>[1]Rozpad!Q64</f>
        <v>4286.02315</v>
      </c>
      <c r="G78" s="171" t="str">
        <f t="shared" si="11"/>
        <v>km</v>
      </c>
    </row>
    <row r="79" spans="2:7" x14ac:dyDescent="0.25">
      <c r="C79" s="172"/>
    </row>
    <row r="80" spans="2:7" ht="15.75" thickBot="1" x14ac:dyDescent="0.3">
      <c r="B80" s="155" t="s">
        <v>71</v>
      </c>
      <c r="C80" s="172"/>
    </row>
    <row r="81" spans="2:10" ht="30.75" thickBot="1" x14ac:dyDescent="0.3">
      <c r="D81" s="173" t="s">
        <v>72</v>
      </c>
      <c r="E81" s="174" t="s">
        <v>16</v>
      </c>
      <c r="F81" s="174" t="s">
        <v>73</v>
      </c>
      <c r="G81" s="174" t="s">
        <v>74</v>
      </c>
      <c r="H81" s="175" t="s">
        <v>75</v>
      </c>
    </row>
    <row r="82" spans="2:10" x14ac:dyDescent="0.25">
      <c r="D82" s="176" t="s">
        <v>76</v>
      </c>
      <c r="E82" s="177" t="s">
        <v>22</v>
      </c>
      <c r="F82" s="178">
        <v>0</v>
      </c>
      <c r="G82" s="85">
        <f>[1]Rozpad!Q51</f>
        <v>6033.3537363799987</v>
      </c>
      <c r="H82" s="86">
        <f>[1]Rozpad!W51</f>
        <v>9304.771999999999</v>
      </c>
    </row>
    <row r="83" spans="2:10" x14ac:dyDescent="0.25">
      <c r="D83" s="179" t="s">
        <v>77</v>
      </c>
      <c r="E83" s="180" t="s">
        <v>22</v>
      </c>
      <c r="F83" s="181">
        <v>0</v>
      </c>
      <c r="G83" s="48">
        <f>[1]Rozpad!Q52</f>
        <v>6033.3537363799987</v>
      </c>
      <c r="H83" s="9">
        <f>[1]Rozpad!W52</f>
        <v>9304.771999999999</v>
      </c>
    </row>
    <row r="84" spans="2:10" ht="15.75" thickBot="1" x14ac:dyDescent="0.3">
      <c r="D84" s="182" t="s">
        <v>78</v>
      </c>
      <c r="E84" s="183" t="s">
        <v>22</v>
      </c>
      <c r="F84" s="184">
        <v>0</v>
      </c>
      <c r="G84" s="96">
        <f>[1]Rozpad!Q53</f>
        <v>27643.432475000001</v>
      </c>
      <c r="H84" s="62">
        <f>[1]Rozpad!W53</f>
        <v>35161.577999999994</v>
      </c>
    </row>
    <row r="85" spans="2:10" x14ac:dyDescent="0.25">
      <c r="D85" s="185"/>
      <c r="E85" s="186"/>
      <c r="F85" s="186"/>
      <c r="G85" s="186"/>
    </row>
    <row r="86" spans="2:10" x14ac:dyDescent="0.25">
      <c r="B86" s="155" t="s">
        <v>79</v>
      </c>
      <c r="D86" s="185"/>
      <c r="E86" s="186"/>
      <c r="F86" s="186"/>
      <c r="G86" s="186"/>
    </row>
    <row r="87" spans="2:10" ht="15.75" thickBot="1" x14ac:dyDescent="0.3">
      <c r="D87" s="187"/>
      <c r="E87" s="186"/>
      <c r="F87" s="186"/>
      <c r="G87" s="186"/>
    </row>
    <row r="88" spans="2:10" ht="15.75" thickBot="1" x14ac:dyDescent="0.3">
      <c r="B88" s="188" t="s">
        <v>1</v>
      </c>
      <c r="C88" s="189" t="s">
        <v>80</v>
      </c>
      <c r="D88" s="189" t="s">
        <v>3</v>
      </c>
      <c r="E88" s="189" t="s">
        <v>4</v>
      </c>
      <c r="F88" s="186"/>
      <c r="G88" s="186"/>
    </row>
    <row r="89" spans="2:10" ht="15.75" thickBot="1" x14ac:dyDescent="0.3">
      <c r="B89" s="190" t="s">
        <v>81</v>
      </c>
      <c r="C89" s="191" t="s">
        <v>6</v>
      </c>
      <c r="D89" s="191" t="s">
        <v>7</v>
      </c>
      <c r="E89" s="192">
        <v>20000000</v>
      </c>
      <c r="F89" s="186"/>
      <c r="G89" s="186"/>
    </row>
    <row r="90" spans="2:10" ht="15.75" thickBot="1" x14ac:dyDescent="0.3">
      <c r="B90" s="190" t="s">
        <v>5</v>
      </c>
      <c r="C90" s="191" t="s">
        <v>6</v>
      </c>
      <c r="D90" s="191" t="s">
        <v>7</v>
      </c>
      <c r="E90" s="193">
        <v>50000000</v>
      </c>
      <c r="F90" s="186"/>
      <c r="G90" s="186"/>
    </row>
    <row r="91" spans="2:10" ht="15.95" customHeight="1" thickBot="1" x14ac:dyDescent="0.3">
      <c r="B91" s="194" t="s">
        <v>8</v>
      </c>
      <c r="C91" s="195" t="s">
        <v>6</v>
      </c>
      <c r="D91" s="195" t="s">
        <v>7</v>
      </c>
      <c r="E91" s="196">
        <v>502185290</v>
      </c>
      <c r="F91" s="186"/>
      <c r="G91" s="186"/>
    </row>
    <row r="92" spans="2:10" ht="15.75" thickBot="1" x14ac:dyDescent="0.3">
      <c r="B92" s="197" t="s">
        <v>9</v>
      </c>
      <c r="C92" s="198"/>
      <c r="D92" s="199"/>
      <c r="E92" s="200">
        <v>572185290</v>
      </c>
    </row>
    <row r="94" spans="2:10" ht="15.75" thickBot="1" x14ac:dyDescent="0.3"/>
    <row r="95" spans="2:10" ht="48" customHeight="1" x14ac:dyDescent="0.25">
      <c r="D95" s="201" t="s">
        <v>51</v>
      </c>
      <c r="E95" s="202" t="s">
        <v>16</v>
      </c>
      <c r="F95" s="202" t="s">
        <v>17</v>
      </c>
      <c r="G95" s="202" t="s">
        <v>69</v>
      </c>
      <c r="H95" s="202"/>
      <c r="I95" s="202" t="s">
        <v>70</v>
      </c>
      <c r="J95" s="203"/>
    </row>
    <row r="96" spans="2:10" ht="30.75" thickBot="1" x14ac:dyDescent="0.3">
      <c r="D96" s="204"/>
      <c r="E96" s="205"/>
      <c r="F96" s="205"/>
      <c r="G96" s="162" t="s">
        <v>82</v>
      </c>
      <c r="H96" s="162" t="s">
        <v>83</v>
      </c>
      <c r="I96" s="162" t="s">
        <v>82</v>
      </c>
      <c r="J96" s="163" t="s">
        <v>83</v>
      </c>
    </row>
    <row r="97" spans="4:10" x14ac:dyDescent="0.25">
      <c r="D97" s="206" t="str">
        <f>[1]Rozpad!J56</f>
        <v>SW - IS DTMŽ (jádro DTM)</v>
      </c>
      <c r="E97" s="207"/>
      <c r="F97" s="207"/>
      <c r="G97" s="207"/>
      <c r="H97" s="208">
        <f>SUM(H98:H99)</f>
        <v>49712500</v>
      </c>
      <c r="I97" s="207"/>
      <c r="J97" s="209">
        <f>SUM(J98:J99)</f>
        <v>49712500</v>
      </c>
    </row>
    <row r="98" spans="4:10" x14ac:dyDescent="0.25">
      <c r="D98" s="7" t="str">
        <f>[1]Rozpad!J20</f>
        <v>Nákup SW licencí (jádro IS DTMŽ - DTM OP PIK)</v>
      </c>
      <c r="E98" s="180" t="s">
        <v>20</v>
      </c>
      <c r="F98" s="210">
        <f>[1]Rozpad!L20</f>
        <v>19750000</v>
      </c>
      <c r="G98" s="210">
        <f>[1]Rozpad!W20</f>
        <v>1</v>
      </c>
      <c r="H98" s="210">
        <f>[1]Rozpad!X20*1000000</f>
        <v>19750000</v>
      </c>
      <c r="I98" s="210">
        <f>[1]Rozpad!Q20</f>
        <v>1</v>
      </c>
      <c r="J98" s="211">
        <f>[1]Rozpad!R20*1000000</f>
        <v>19750000</v>
      </c>
    </row>
    <row r="99" spans="4:10" ht="15.75" thickBot="1" x14ac:dyDescent="0.3">
      <c r="D99" s="150" t="str">
        <f>[1]Rozpad!J22</f>
        <v>Implementace SW (jádro IS DTMŽ - DTM OP PIK)</v>
      </c>
      <c r="E99" s="183" t="s">
        <v>20</v>
      </c>
      <c r="F99" s="212">
        <f>[1]Rozpad!L22</f>
        <v>29962500</v>
      </c>
      <c r="G99" s="212">
        <f>[1]Rozpad!W22</f>
        <v>1</v>
      </c>
      <c r="H99" s="212">
        <f>[1]Rozpad!X22*1000000</f>
        <v>29962500</v>
      </c>
      <c r="I99" s="212">
        <f>[1]Rozpad!Q22</f>
        <v>1</v>
      </c>
      <c r="J99" s="213">
        <f>[1]Rozpad!R22*1000000</f>
        <v>29962500</v>
      </c>
    </row>
    <row r="100" spans="4:10" x14ac:dyDescent="0.25">
      <c r="D100" s="206" t="str">
        <f>[1]Rozpad!J70</f>
        <v>SW - IS DTMŽ (ostatní moduly)</v>
      </c>
      <c r="E100" s="207"/>
      <c r="F100" s="207"/>
      <c r="G100" s="207"/>
      <c r="H100" s="208">
        <f>SUM(H101:H103)</f>
        <v>138657830.47</v>
      </c>
      <c r="I100" s="207"/>
      <c r="J100" s="209">
        <f>SUM(J101:J103)</f>
        <v>0</v>
      </c>
    </row>
    <row r="101" spans="4:10" x14ac:dyDescent="0.25">
      <c r="D101" s="7" t="str">
        <f>[1]Rozpad!J19</f>
        <v>SW - Analýza a cílový koncept</v>
      </c>
      <c r="E101" s="180" t="s">
        <v>20</v>
      </c>
      <c r="F101" s="210">
        <f>[1]Rozpad!L19</f>
        <v>8825000</v>
      </c>
      <c r="G101" s="210">
        <f>[1]Rozpad!W19</f>
        <v>1</v>
      </c>
      <c r="H101" s="210">
        <f>[1]Rozpad!X19*1000000</f>
        <v>8825000</v>
      </c>
      <c r="I101" s="210">
        <f>[1]Rozpad!Q19</f>
        <v>0</v>
      </c>
      <c r="J101" s="211">
        <f>[1]Rozpad!R19*1000000</f>
        <v>0</v>
      </c>
    </row>
    <row r="102" spans="4:10" x14ac:dyDescent="0.25">
      <c r="D102" s="7" t="str">
        <f>[1]Rozpad!J21</f>
        <v>Nákup SW licencí (ostatní)</v>
      </c>
      <c r="E102" s="180" t="s">
        <v>20</v>
      </c>
      <c r="F102" s="210">
        <f>[1]Rozpad!L21</f>
        <v>63199999.999999985</v>
      </c>
      <c r="G102" s="210">
        <f>[1]Rozpad!W21</f>
        <v>1</v>
      </c>
      <c r="H102" s="210">
        <f>[1]Rozpad!X21*1000000</f>
        <v>63199999.999999985</v>
      </c>
      <c r="I102" s="210">
        <f>[1]Rozpad!Q21</f>
        <v>0</v>
      </c>
      <c r="J102" s="211">
        <f>[1]Rozpad!R21*1000000</f>
        <v>0</v>
      </c>
    </row>
    <row r="103" spans="4:10" ht="15.75" thickBot="1" x14ac:dyDescent="0.3">
      <c r="D103" s="150" t="str">
        <f>[1]Rozpad!J23</f>
        <v>Implementace SW (ostatní komponenty IS DTMŽ), budoucí vývoj</v>
      </c>
      <c r="E103" s="183" t="s">
        <v>20</v>
      </c>
      <c r="F103" s="212">
        <f>[1]Rozpad!L23</f>
        <v>90134500.000000015</v>
      </c>
      <c r="G103" s="212">
        <f>[1]Rozpad!W23</f>
        <v>0.73926000000000003</v>
      </c>
      <c r="H103" s="212">
        <f>[1]Rozpad!X23*1000000</f>
        <v>66632830.470000014</v>
      </c>
      <c r="I103" s="212">
        <f>[1]Rozpad!Q23</f>
        <v>0</v>
      </c>
      <c r="J103" s="213">
        <f>[1]Rozpad!R23*1000000</f>
        <v>0</v>
      </c>
    </row>
    <row r="104" spans="4:10" x14ac:dyDescent="0.25">
      <c r="D104" s="214" t="str">
        <f>[1]Rozpad!J57</f>
        <v>DATA - Nové mapování ZPS/DI/TI - Hromadný sběr dat</v>
      </c>
      <c r="E104" s="215"/>
      <c r="F104" s="215"/>
      <c r="G104" s="215"/>
      <c r="H104" s="208">
        <f>SUM(H105:H112)</f>
        <v>280203754.34999996</v>
      </c>
      <c r="I104" s="215"/>
      <c r="J104" s="209">
        <f>SUM(J105:J112)</f>
        <v>181984832.17231998</v>
      </c>
    </row>
    <row r="105" spans="4:10" x14ac:dyDescent="0.25">
      <c r="D105" s="7" t="str">
        <f>[1]Rozpad!J24</f>
        <v>Fotogrammetrie - kombinované letecké snímkování GSD 2 cm + LiDAR, AAT, trueortofoto, DMT (km)</v>
      </c>
      <c r="E105" s="180" t="s">
        <v>22</v>
      </c>
      <c r="F105" s="210">
        <f>[1]Rozpad!L24</f>
        <v>9237.5</v>
      </c>
      <c r="G105" s="210">
        <f>[1]Rozpad!W24</f>
        <v>5618.5</v>
      </c>
      <c r="H105" s="210">
        <f>[1]Rozpad!X24*1000000</f>
        <v>51900893.75</v>
      </c>
      <c r="I105" s="210">
        <f>[1]Rozpad!Q24</f>
        <v>3643.2</v>
      </c>
      <c r="J105" s="211">
        <f>[1]Rozpad!R24*1000000</f>
        <v>33654060</v>
      </c>
    </row>
    <row r="106" spans="4:10" x14ac:dyDescent="0.25">
      <c r="D106" s="7" t="str">
        <f>[1]Rozpad!J25</f>
        <v>Bezpilotní snímkování GSD 2 cm, AAT, trueortofoto, DMT (km)</v>
      </c>
      <c r="E106" s="180" t="s">
        <v>22</v>
      </c>
      <c r="F106" s="210">
        <f>[1]Rozpad!L25</f>
        <v>18250</v>
      </c>
      <c r="G106" s="210">
        <f>[1]Rozpad!W25</f>
        <v>50</v>
      </c>
      <c r="H106" s="210">
        <f>[1]Rozpad!X25*1000000</f>
        <v>912500</v>
      </c>
      <c r="I106" s="210">
        <f>[1]Rozpad!Q25</f>
        <v>0</v>
      </c>
      <c r="J106" s="211">
        <f>[1]Rozpad!R25*1000000</f>
        <v>0</v>
      </c>
    </row>
    <row r="107" spans="4:10" x14ac:dyDescent="0.25">
      <c r="D107" s="7" t="str">
        <f>[1]Rozpad!J26</f>
        <v>Fotogrammetrie - stereovyhodnocení prvků ZPS (km)</v>
      </c>
      <c r="E107" s="180" t="s">
        <v>22</v>
      </c>
      <c r="F107" s="210">
        <f>[1]Rozpad!L26</f>
        <v>3000</v>
      </c>
      <c r="G107" s="210">
        <f>[1]Rozpad!W26</f>
        <v>3293.5561999999991</v>
      </c>
      <c r="H107" s="210">
        <f>[1]Rozpad!X26*1000000</f>
        <v>9880668.5999999978</v>
      </c>
      <c r="I107" s="210">
        <f>[1]Rozpad!Q26</f>
        <v>2512.4602863799992</v>
      </c>
      <c r="J107" s="211">
        <f>[1]Rozpad!R26*1000000</f>
        <v>7537380.8591399975</v>
      </c>
    </row>
    <row r="108" spans="4:10" x14ac:dyDescent="0.25">
      <c r="D108" s="7" t="str">
        <f>[1]Rozpad!J27</f>
        <v>Mobilní mapování - nájezd, georeference, klasifikace mračen bodů (km)</v>
      </c>
      <c r="E108" s="180" t="s">
        <v>22</v>
      </c>
      <c r="F108" s="210">
        <f>[1]Rozpad!L27</f>
        <v>14250</v>
      </c>
      <c r="G108" s="210">
        <f>[1]Rozpad!W27</f>
        <v>6610</v>
      </c>
      <c r="H108" s="210">
        <f>[1]Rozpad!X27*1000000</f>
        <v>94192500</v>
      </c>
      <c r="I108" s="210">
        <f>[1]Rozpad!Q27</f>
        <v>4286.02315</v>
      </c>
      <c r="J108" s="211">
        <f>[1]Rozpad!R27*1000000</f>
        <v>61075829.887500003</v>
      </c>
    </row>
    <row r="109" spans="4:10" x14ac:dyDescent="0.25">
      <c r="D109" s="7" t="str">
        <f>[1]Rozpad!J28</f>
        <v>Vyhodnocení dat DTM z  hromadného sběru dat - FTGM+MM - komplet bez geodetických podkladů MP20/MPxxx (km)</v>
      </c>
      <c r="E109" s="180" t="s">
        <v>22</v>
      </c>
      <c r="F109" s="210">
        <f>[1]Rozpad!L28</f>
        <v>14750</v>
      </c>
      <c r="G109" s="210">
        <f>[1]Rozpad!W28</f>
        <v>3874.771999999999</v>
      </c>
      <c r="H109" s="210">
        <f>[1]Rozpad!X28*1000000</f>
        <v>57152886.999999985</v>
      </c>
      <c r="I109" s="210">
        <f>[1]Rozpad!Q28</f>
        <v>2512.4602863799992</v>
      </c>
      <c r="J109" s="211">
        <f>[1]Rozpad!R28*1000000</f>
        <v>37058789.224104986</v>
      </c>
    </row>
    <row r="110" spans="4:10" x14ac:dyDescent="0.25">
      <c r="D110" s="7" t="str">
        <f>[1]Rozpad!J29</f>
        <v>Vyhodnocení dat DTM z  hromadného sběru dat - FTGM+MM - samostatné vyhodnocení trakce</v>
      </c>
      <c r="E110" s="180" t="s">
        <v>22</v>
      </c>
      <c r="F110" s="210">
        <f>[1]Rozpad!L29</f>
        <v>8487.5</v>
      </c>
      <c r="G110" s="210">
        <f>[1]Rozpad!W29</f>
        <v>2735.228000000001</v>
      </c>
      <c r="H110" s="210">
        <f>[1]Rozpad!X29*1000000</f>
        <v>23215247.65000001</v>
      </c>
      <c r="I110" s="210">
        <f>[1]Rozpad!Q29</f>
        <v>1773.5628636200006</v>
      </c>
      <c r="J110" s="211">
        <f>[1]Rozpad!R29*1000000</f>
        <v>15053114.804974755</v>
      </c>
    </row>
    <row r="111" spans="4:10" x14ac:dyDescent="0.25">
      <c r="D111" s="7" t="str">
        <f>[1]Rozpad!J30</f>
        <v>Geodetické doměření - hromadný sběr dat - I. Etapa  - kompletní doměření pro DTM, 3. třída přesnosti</v>
      </c>
      <c r="E111" s="180" t="s">
        <v>22</v>
      </c>
      <c r="F111" s="210">
        <f>[1]Rozpad!L30</f>
        <v>10987.5</v>
      </c>
      <c r="G111" s="210">
        <f>[1]Rozpad!W30</f>
        <v>3874.771999999999</v>
      </c>
      <c r="H111" s="210">
        <f>[1]Rozpad!X30*1000000</f>
        <v>42574057.349999987</v>
      </c>
      <c r="I111" s="210">
        <f>[1]Rozpad!Q30</f>
        <v>2512.4602863799992</v>
      </c>
      <c r="J111" s="211">
        <f>[1]Rozpad!R30*1000000</f>
        <v>27605657.396600239</v>
      </c>
    </row>
    <row r="112" spans="4:10" ht="15.75" thickBot="1" x14ac:dyDescent="0.3">
      <c r="D112" s="150" t="str">
        <f>[1]Rozpad!J31</f>
        <v xml:space="preserve">Selektivní pozemní laserové skenování - tunely ,mosty (km) </v>
      </c>
      <c r="E112" s="183" t="s">
        <v>22</v>
      </c>
      <c r="F112" s="212">
        <f>[1]Rozpad!L31</f>
        <v>37500</v>
      </c>
      <c r="G112" s="212">
        <f>[1]Rozpad!W31</f>
        <v>10</v>
      </c>
      <c r="H112" s="212">
        <f>[1]Rozpad!X31*1000000</f>
        <v>375000</v>
      </c>
      <c r="I112" s="212">
        <f>[1]Rozpad!Q31</f>
        <v>0</v>
      </c>
      <c r="J112" s="213">
        <f>[1]Rozpad!R31*1000000</f>
        <v>0</v>
      </c>
    </row>
    <row r="113" spans="4:10" x14ac:dyDescent="0.25">
      <c r="D113" s="214" t="str">
        <f>D72</f>
        <v>DATA - Nové mapování ZPS/DI - Geodetická měření, reambulace stávajících mapových podkladů, revize geodetických základů</v>
      </c>
      <c r="E113" s="215"/>
      <c r="F113" s="215"/>
      <c r="G113" s="215"/>
      <c r="H113" s="208">
        <f>SUM(H114:H116)</f>
        <v>189943687.5</v>
      </c>
      <c r="I113" s="215"/>
      <c r="J113" s="209">
        <f>SUM(J114:J116)</f>
        <v>123162336.1303125</v>
      </c>
    </row>
    <row r="114" spans="4:10" x14ac:dyDescent="0.25">
      <c r="D114" s="7" t="str">
        <f>[1]Rozpad!J11</f>
        <v>Revize stávající dokumentace ZPS, DI v DGN formou reambulace stavajících mapových podkladů dle MP20 (km)</v>
      </c>
      <c r="E114" s="180" t="s">
        <v>22</v>
      </c>
      <c r="F114" s="210">
        <f>[1]Rozpad!L11</f>
        <v>32612.5</v>
      </c>
      <c r="G114" s="210">
        <f>[1]Rozpad!W11</f>
        <v>4130</v>
      </c>
      <c r="H114" s="210">
        <f>[1]Rozpad!X11*1000000</f>
        <v>134689625</v>
      </c>
      <c r="I114" s="210">
        <f>[1]Rozpad!Q11</f>
        <v>2677.9539500000001</v>
      </c>
      <c r="J114" s="211">
        <f>[1]Rozpad!R11*1000000</f>
        <v>87334773.194375008</v>
      </c>
    </row>
    <row r="115" spans="4:10" x14ac:dyDescent="0.25">
      <c r="D115" s="7" t="str">
        <f>[1]Rozpad!J12</f>
        <v>Revize stávající dokumentace ZPS, DI v DGN formou reambulace stavajících mapových podkladů dle MP20 (km)</v>
      </c>
      <c r="E115" s="180" t="s">
        <v>22</v>
      </c>
      <c r="F115" s="210">
        <f>[1]Rozpad!L12</f>
        <v>42503.125</v>
      </c>
      <c r="G115" s="210">
        <f>[1]Rozpad!W12</f>
        <v>1300</v>
      </c>
      <c r="H115" s="210">
        <f>[1]Rozpad!X12*1000000</f>
        <v>55254062.5</v>
      </c>
      <c r="I115" s="210">
        <f>[1]Rozpad!Q12</f>
        <v>842.93949999999995</v>
      </c>
      <c r="J115" s="211">
        <f>[1]Rozpad!R12*1000000</f>
        <v>35827562.935937501</v>
      </c>
    </row>
    <row r="116" spans="4:10" ht="15.75" thickBot="1" x14ac:dyDescent="0.3">
      <c r="D116" s="150" t="str">
        <f>[1]Rozpad!J13</f>
        <v>Geodetické zaměření - nové mapování trať - včetně stanic- dle M20/MPxxx - doměření po HSB (km)</v>
      </c>
      <c r="E116" s="183" t="s">
        <v>22</v>
      </c>
      <c r="F116" s="212">
        <f>[1]Rozpad!L13</f>
        <v>51450</v>
      </c>
      <c r="G116" s="212">
        <f>[1]Rozpad!W13</f>
        <v>0</v>
      </c>
      <c r="H116" s="212">
        <f>[1]Rozpad!X13*1000000</f>
        <v>0</v>
      </c>
      <c r="I116" s="212">
        <f>[1]Rozpad!Q13</f>
        <v>0</v>
      </c>
      <c r="J116" s="213">
        <f>[1]Rozpad!R13*1000000</f>
        <v>0</v>
      </c>
    </row>
    <row r="117" spans="4:10" x14ac:dyDescent="0.25">
      <c r="D117" s="206" t="str">
        <f>D73</f>
        <v>DATA - Nové mapování TI - Radiolokace pozemních sítí + Geodetické zaměření</v>
      </c>
      <c r="E117" s="216"/>
      <c r="F117" s="217"/>
      <c r="G117" s="217"/>
      <c r="H117" s="218">
        <f>SUM(H118:H119)</f>
        <v>108000000</v>
      </c>
      <c r="I117" s="217"/>
      <c r="J117" s="219">
        <f>SUM(J118:J119)</f>
        <v>86400000</v>
      </c>
    </row>
    <row r="118" spans="4:10" x14ac:dyDescent="0.25">
      <c r="D118" s="7" t="str">
        <f>[1]Rozpad!J15</f>
        <v>Vyhledání inženýrských sítí (km)</v>
      </c>
      <c r="E118" s="180" t="s">
        <v>22</v>
      </c>
      <c r="F118" s="210">
        <f>[1]Rozpad!L15</f>
        <v>15000</v>
      </c>
      <c r="G118" s="210">
        <f>[1]Rozpad!W15</f>
        <v>3600</v>
      </c>
      <c r="H118" s="210">
        <f>[1]Rozpad!X15*1000000</f>
        <v>54000000</v>
      </c>
      <c r="I118" s="210">
        <f>[1]Rozpad!Q15</f>
        <v>2880</v>
      </c>
      <c r="J118" s="211">
        <f>[1]Rozpad!R15*1000000</f>
        <v>43200000</v>
      </c>
    </row>
    <row r="119" spans="4:10" ht="15.75" thickBot="1" x14ac:dyDescent="0.3">
      <c r="D119" s="150" t="str">
        <f>[1]Rozpad!J16</f>
        <v>Zaměření vypískaných inženýrských sítí (km)</v>
      </c>
      <c r="E119" s="183" t="s">
        <v>22</v>
      </c>
      <c r="F119" s="212">
        <f>[1]Rozpad!L16</f>
        <v>15000</v>
      </c>
      <c r="G119" s="212">
        <f>[1]Rozpad!W16</f>
        <v>3600</v>
      </c>
      <c r="H119" s="212">
        <f>[1]Rozpad!X16*1000000</f>
        <v>54000000</v>
      </c>
      <c r="I119" s="212">
        <f>[1]Rozpad!Q16</f>
        <v>2880</v>
      </c>
      <c r="J119" s="213">
        <f>[1]Rozpad!R16*1000000</f>
        <v>43200000</v>
      </c>
    </row>
    <row r="120" spans="4:10" x14ac:dyDescent="0.25">
      <c r="D120" s="206" t="str">
        <f>D74</f>
        <v>DATA - Konsolidace dat ZPS/DI - Digitalizace a přepracování existujících podkladů</v>
      </c>
      <c r="E120" s="215"/>
      <c r="F120" s="215"/>
      <c r="G120" s="215"/>
      <c r="H120" s="208">
        <f>SUM(H121:H122)</f>
        <v>56741172.850000001</v>
      </c>
      <c r="I120" s="215"/>
      <c r="J120" s="209">
        <f>SUM(J121:J122)</f>
        <v>3695429.1635327493</v>
      </c>
    </row>
    <row r="121" spans="4:10" x14ac:dyDescent="0.25">
      <c r="D121" s="7" t="str">
        <f>[1]Rozpad!J32</f>
        <v>Převod dat reambulace z formátu DGN dle M20/MPxxx do formátu pro konsolidaci (km)</v>
      </c>
      <c r="E121" s="180" t="s">
        <v>22</v>
      </c>
      <c r="F121" s="210">
        <f>[1]Rozpad!L32</f>
        <v>9400</v>
      </c>
      <c r="G121" s="210">
        <f>[1]Rozpad!W32</f>
        <v>5430</v>
      </c>
      <c r="H121" s="210">
        <f>[1]Rozpad!X32*1000000</f>
        <v>51042000</v>
      </c>
      <c r="I121" s="210">
        <f>[1]Rozpad!Q32</f>
        <v>0</v>
      </c>
      <c r="J121" s="211">
        <f>[1]Rozpad!R32*1000000</f>
        <v>0</v>
      </c>
    </row>
    <row r="122" spans="4:10" ht="15.75" thickBot="1" x14ac:dyDescent="0.3">
      <c r="D122" s="150" t="str">
        <f>[1]Rozpad!J33</f>
        <v>DATA - Konsolidace dat DI - Přepracování digitálních podkladů (km)</v>
      </c>
      <c r="E122" s="183" t="s">
        <v>22</v>
      </c>
      <c r="F122" s="212">
        <f>[1]Rozpad!L33</f>
        <v>612.5</v>
      </c>
      <c r="G122" s="212">
        <f>[1]Rozpad!W33</f>
        <v>9304.771999999999</v>
      </c>
      <c r="H122" s="212">
        <f>[1]Rozpad!X33*1000000</f>
        <v>5699172.8499999996</v>
      </c>
      <c r="I122" s="212">
        <f>[1]Rozpad!Q33</f>
        <v>6033.3537363799987</v>
      </c>
      <c r="J122" s="213">
        <f>[1]Rozpad!R33*1000000</f>
        <v>3695429.1635327493</v>
      </c>
    </row>
    <row r="123" spans="4:10" x14ac:dyDescent="0.25">
      <c r="D123" s="206" t="str">
        <f>D75</f>
        <v>DATA - Konsolidace dat TI - Přepracování digitálních podkladů</v>
      </c>
      <c r="E123" s="215"/>
      <c r="F123" s="215"/>
      <c r="G123" s="215"/>
      <c r="H123" s="208">
        <f>SUM(H124)</f>
        <v>40003335.919999994</v>
      </c>
      <c r="I123" s="215"/>
      <c r="J123" s="209">
        <f>SUM(J124)</f>
        <v>32002668.736000005</v>
      </c>
    </row>
    <row r="124" spans="4:10" ht="15.75" thickBot="1" x14ac:dyDescent="0.3">
      <c r="D124" s="150" t="str">
        <f>[1]Rozpad!J34</f>
        <v>DATA - Konsolidace dat TI - Přepracování digitálních podkladů (km)</v>
      </c>
      <c r="E124" s="183" t="s">
        <v>22</v>
      </c>
      <c r="F124" s="212">
        <f>[1]Rozpad!L34</f>
        <v>1640</v>
      </c>
      <c r="G124" s="212">
        <f>[1]Rozpad!W34</f>
        <v>24392.277999999998</v>
      </c>
      <c r="H124" s="212">
        <f>[1]Rozpad!X34*1000000</f>
        <v>40003335.919999994</v>
      </c>
      <c r="I124" s="212">
        <f>[1]Rozpad!Q34</f>
        <v>19513.822400000001</v>
      </c>
      <c r="J124" s="213">
        <f>[1]Rozpad!R34*1000000</f>
        <v>32002668.736000005</v>
      </c>
    </row>
    <row r="125" spans="4:10" x14ac:dyDescent="0.25">
      <c r="D125" s="206" t="str">
        <f>D76</f>
        <v>DATA - Konsolidace dat TI - Digitalizace analogových podkladů</v>
      </c>
      <c r="E125" s="215"/>
      <c r="F125" s="215"/>
      <c r="G125" s="215"/>
      <c r="H125" s="208">
        <f>SUM(H126)</f>
        <v>27036526</v>
      </c>
      <c r="I125" s="215"/>
      <c r="J125" s="209">
        <f>SUM(J126)</f>
        <v>21629220.800000004</v>
      </c>
    </row>
    <row r="126" spans="4:10" ht="15.75" thickBot="1" x14ac:dyDescent="0.3">
      <c r="D126" s="150" t="str">
        <f>[1]Rozpad!J35</f>
        <v>DATA - Konsolidace dat TI - Digitalizace analogových podkladů (km)</v>
      </c>
      <c r="E126" s="183" t="s">
        <v>22</v>
      </c>
      <c r="F126" s="212">
        <f>[1]Rozpad!L35</f>
        <v>6820</v>
      </c>
      <c r="G126" s="212">
        <f>[1]Rozpad!W35</f>
        <v>3964.3</v>
      </c>
      <c r="H126" s="212">
        <f>[1]Rozpad!X35*1000000</f>
        <v>27036526</v>
      </c>
      <c r="I126" s="212">
        <f>[1]Rozpad!Q35</f>
        <v>3171.4400000000005</v>
      </c>
      <c r="J126" s="213">
        <f>[1]Rozpad!R35*1000000</f>
        <v>21629220.800000004</v>
      </c>
    </row>
    <row r="127" spans="4:10" x14ac:dyDescent="0.25">
      <c r="D127" s="206" t="str">
        <f>D77</f>
        <v>DATA - Konsolidace dat ZPS/DI/TI - kompletace, převod do JVF a nahrání do IS DTMŽ</v>
      </c>
      <c r="E127" s="215"/>
      <c r="F127" s="215"/>
      <c r="G127" s="215"/>
      <c r="H127" s="208">
        <f>SUM(H128:H129)</f>
        <v>107579877.99999999</v>
      </c>
      <c r="I127" s="207"/>
      <c r="J127" s="209">
        <f>SUM(J128:J129)</f>
        <v>69383567.968369991</v>
      </c>
    </row>
    <row r="128" spans="4:10" x14ac:dyDescent="0.25">
      <c r="D128" s="7" t="str">
        <f>[1]Rozpad!J36</f>
        <v xml:space="preserve">Konsolidace všech datových vrstev ZPS, DI, TI  </v>
      </c>
      <c r="E128" s="180" t="s">
        <v>22</v>
      </c>
      <c r="F128" s="210">
        <f>[1]Rozpad!L36</f>
        <v>11500</v>
      </c>
      <c r="G128" s="210">
        <f>[1]Rozpad!W36</f>
        <v>9304.771999999999</v>
      </c>
      <c r="H128" s="210">
        <f>[1]Rozpad!X36*1000000</f>
        <v>107004877.99999999</v>
      </c>
      <c r="I128" s="210">
        <f>[1]Rozpad!Q36</f>
        <v>6033.3537363799987</v>
      </c>
      <c r="J128" s="211">
        <f>[1]Rozpad!R36*1000000</f>
        <v>69383567.968369991</v>
      </c>
    </row>
    <row r="129" spans="4:10" ht="15.75" thickBot="1" x14ac:dyDescent="0.3">
      <c r="D129" s="150" t="str">
        <f>[1]Rozpad!J37</f>
        <v>Aktualizace DSPS - zapracování do hotové DTM (km)</v>
      </c>
      <c r="E129" s="183" t="s">
        <v>22</v>
      </c>
      <c r="F129" s="212">
        <f>[1]Rozpad!L37</f>
        <v>5750</v>
      </c>
      <c r="G129" s="212">
        <f>[1]Rozpad!W37</f>
        <v>100</v>
      </c>
      <c r="H129" s="212">
        <f>[1]Rozpad!X37*1000000</f>
        <v>575000</v>
      </c>
      <c r="I129" s="212">
        <f>[1]Rozpad!Q37</f>
        <v>0</v>
      </c>
      <c r="J129" s="213">
        <f>[1]Rozpad!R37*1000000</f>
        <v>0</v>
      </c>
    </row>
    <row r="130" spans="4:10" x14ac:dyDescent="0.25">
      <c r="D130" s="206" t="str">
        <f>D78</f>
        <v>DATA - Kontrola přesnosti hromadný sběr dat</v>
      </c>
      <c r="E130" s="215"/>
      <c r="F130" s="215"/>
      <c r="G130" s="215"/>
      <c r="H130" s="208">
        <f>SUM(H131)</f>
        <v>8042166.666666667</v>
      </c>
      <c r="I130" s="215"/>
      <c r="J130" s="209">
        <f>SUM(J131)</f>
        <v>5214661.4991666665</v>
      </c>
    </row>
    <row r="131" spans="4:10" ht="15.75" thickBot="1" x14ac:dyDescent="0.3">
      <c r="D131" s="150" t="str">
        <f>[1]Rozpad!J40</f>
        <v>Nezávislá kontrola TDI - DTMŽ Hromadný sběr dat - fotogrammetrie, mobilní mapování, LS, UAV (km)</v>
      </c>
      <c r="E131" s="183" t="s">
        <v>22</v>
      </c>
      <c r="F131" s="212">
        <f>[1]Rozpad!L40</f>
        <v>1216.6666666666667</v>
      </c>
      <c r="G131" s="212">
        <f>[1]Rozpad!W40</f>
        <v>6610</v>
      </c>
      <c r="H131" s="212">
        <f>[1]Rozpad!X40*1000000</f>
        <v>8042166.666666667</v>
      </c>
      <c r="I131" s="212">
        <f>[1]Rozpad!Q40</f>
        <v>4286.02315</v>
      </c>
      <c r="J131" s="213">
        <f>[1]Rozpad!R40*1000000</f>
        <v>5214661.4991666665</v>
      </c>
    </row>
    <row r="132" spans="4:10" x14ac:dyDescent="0.25">
      <c r="D132" s="206" t="str">
        <f>D56</f>
        <v>DATA - Majetkoprávní analýzy (vyšetření, zaměření, návrh)</v>
      </c>
      <c r="E132" s="215"/>
      <c r="F132" s="215"/>
      <c r="G132" s="215"/>
      <c r="H132" s="208">
        <f>SUM(H133)</f>
        <v>8979000</v>
      </c>
      <c r="I132" s="215"/>
      <c r="J132" s="209">
        <f>SUM(J133)</f>
        <v>0</v>
      </c>
    </row>
    <row r="133" spans="4:10" ht="15.75" thickBot="1" x14ac:dyDescent="0.3">
      <c r="D133" s="150" t="str">
        <f>[1]Rozpad!J71</f>
        <v>Majetkoprávní analýzy (vyšetření, zaměření, návrh)</v>
      </c>
      <c r="E133" s="170"/>
      <c r="F133" s="212">
        <f>[1]Rozpad!L71</f>
        <v>112237.49999999999</v>
      </c>
      <c r="G133" s="212">
        <f>[1]Rozpad!W71</f>
        <v>79.999999999999986</v>
      </c>
      <c r="H133" s="212">
        <f>[1]Rozpad!X71*1000000</f>
        <v>8979000</v>
      </c>
      <c r="I133" s="212">
        <f>[1]Rozpad!Q71</f>
        <v>0</v>
      </c>
      <c r="J133" s="213">
        <f>[1]Rozpad!R71*1000000</f>
        <v>0</v>
      </c>
    </row>
    <row r="134" spans="4:10" x14ac:dyDescent="0.25">
      <c r="D134" s="206" t="str">
        <f>D52</f>
        <v>HW</v>
      </c>
      <c r="E134" s="215"/>
      <c r="F134" s="217"/>
      <c r="G134" s="217"/>
      <c r="H134" s="208">
        <f>SUM(H135)</f>
        <v>20000000.000000004</v>
      </c>
      <c r="I134" s="215"/>
      <c r="J134" s="209">
        <f>SUM(J135)</f>
        <v>0</v>
      </c>
    </row>
    <row r="135" spans="4:10" ht="15.75" thickBot="1" x14ac:dyDescent="0.3">
      <c r="D135" s="150" t="str">
        <f>[1]Rozpad!J18</f>
        <v>HW prostředky (servery, disková pole)</v>
      </c>
      <c r="E135" s="170"/>
      <c r="F135" s="212">
        <f>[1]Rozpad!L18</f>
        <v>32800000</v>
      </c>
      <c r="G135" s="212">
        <f>[1]Rozpad!W18</f>
        <v>0.60975609756097571</v>
      </c>
      <c r="H135" s="212">
        <f>[1]Rozpad!X18*1000000</f>
        <v>20000000.000000004</v>
      </c>
      <c r="I135" s="212">
        <f>[1]Rozpad!Q18</f>
        <v>0</v>
      </c>
      <c r="J135" s="213">
        <f>[1]Rozpad!R18*1000000</f>
        <v>0</v>
      </c>
    </row>
    <row r="136" spans="4:10" x14ac:dyDescent="0.25">
      <c r="D136" s="206" t="str">
        <f>B31</f>
        <v>Služby poradců, expertů, studie</v>
      </c>
      <c r="E136" s="215"/>
      <c r="F136" s="217"/>
      <c r="G136" s="217"/>
      <c r="H136" s="208">
        <f>SUM(H137)</f>
        <v>16000000</v>
      </c>
      <c r="I136" s="215"/>
      <c r="J136" s="209">
        <f>SUM(J137)</f>
        <v>15000000</v>
      </c>
    </row>
    <row r="137" spans="4:10" ht="15.75" thickBot="1" x14ac:dyDescent="0.3">
      <c r="D137" s="150" t="str">
        <f>[1]Rozpad!J42</f>
        <v>Služby poradců strategie, studie, předpisy</v>
      </c>
      <c r="E137" s="170"/>
      <c r="F137" s="212">
        <f>[1]Rozpad!L42</f>
        <v>16000000</v>
      </c>
      <c r="G137" s="212">
        <f>[1]Rozpad!W42</f>
        <v>1</v>
      </c>
      <c r="H137" s="212">
        <f>[1]Rozpad!X42*1000000</f>
        <v>16000000</v>
      </c>
      <c r="I137" s="212">
        <f>[1]Rozpad!Q42</f>
        <v>0.9375</v>
      </c>
      <c r="J137" s="213">
        <f>[1]Rozpad!R42*1000000</f>
        <v>15000000</v>
      </c>
    </row>
    <row r="138" spans="4:10" x14ac:dyDescent="0.25">
      <c r="D138" s="206" t="str">
        <f>D45</f>
        <v>Povinná publicita</v>
      </c>
      <c r="E138" s="215"/>
      <c r="F138" s="217"/>
      <c r="G138" s="217"/>
      <c r="H138" s="208">
        <f>SUM(H139)</f>
        <v>50000</v>
      </c>
      <c r="I138" s="215"/>
      <c r="J138" s="209">
        <f>SUM(J139)</f>
        <v>50000</v>
      </c>
    </row>
    <row r="139" spans="4:10" ht="15.75" thickBot="1" x14ac:dyDescent="0.3">
      <c r="D139" s="150" t="str">
        <f>[1]Rozpad!J44</f>
        <v>Povinná publicita</v>
      </c>
      <c r="E139" s="170"/>
      <c r="F139" s="212">
        <f>[1]Rozpad!L44</f>
        <v>50000</v>
      </c>
      <c r="G139" s="212">
        <f>[1]Rozpad!W44</f>
        <v>1</v>
      </c>
      <c r="H139" s="212">
        <f>[1]Rozpad!X44*1000000</f>
        <v>50000</v>
      </c>
      <c r="I139" s="212">
        <f>[1]Rozpad!Q44</f>
        <v>1</v>
      </c>
      <c r="J139" s="213">
        <f>[1]Rozpad!R44*1000000</f>
        <v>50000</v>
      </c>
    </row>
    <row r="140" spans="4:10" x14ac:dyDescent="0.25">
      <c r="D140" s="206" t="str">
        <f>D57</f>
        <v>Náklady na zajištění organizace výběrových řízení</v>
      </c>
      <c r="E140" s="215"/>
      <c r="F140" s="215"/>
      <c r="G140" s="215"/>
      <c r="H140" s="208">
        <f>SUM(H141)</f>
        <v>1000000</v>
      </c>
      <c r="I140" s="215"/>
      <c r="J140" s="209">
        <f>SUM(J141)</f>
        <v>0</v>
      </c>
    </row>
    <row r="141" spans="4:10" ht="15.75" thickBot="1" x14ac:dyDescent="0.3">
      <c r="D141" s="150" t="str">
        <f>[1]Rozpad!J45</f>
        <v>Zajištění organizace VZ</v>
      </c>
      <c r="E141" s="170"/>
      <c r="F141" s="212">
        <f>[1]Rozpad!L45</f>
        <v>1000000</v>
      </c>
      <c r="G141" s="212">
        <f>[1]Rozpad!W45</f>
        <v>1</v>
      </c>
      <c r="H141" s="212">
        <f>[1]Rozpad!X45*1000000</f>
        <v>1000000</v>
      </c>
      <c r="I141" s="212">
        <f>[1]Rozpad!Q45</f>
        <v>0</v>
      </c>
      <c r="J141" s="213">
        <f>[1]Rozpad!R45*1000000</f>
        <v>0</v>
      </c>
    </row>
    <row r="142" spans="4:10" ht="15.75" thickBot="1" x14ac:dyDescent="0.3">
      <c r="D142" s="220" t="s">
        <v>84</v>
      </c>
      <c r="E142" s="221"/>
      <c r="F142" s="221"/>
      <c r="G142" s="221"/>
      <c r="H142" s="222">
        <f>H97+H100+H104+H113+H117+H120+H123+H125+H127+H130+H132+H134+H136+H138+H140</f>
        <v>1051949851.7566665</v>
      </c>
      <c r="I142" s="222"/>
      <c r="J142" s="223">
        <f t="shared" ref="J142" si="12">J97+J100+J104+J113+J117+J120+J123+J125+J127+J130+J132+J134+J136+J138+J140</f>
        <v>588235216.46970177</v>
      </c>
    </row>
  </sheetData>
  <mergeCells count="48">
    <mergeCell ref="B92:D92"/>
    <mergeCell ref="D95:D96"/>
    <mergeCell ref="E95:E96"/>
    <mergeCell ref="F95:F96"/>
    <mergeCell ref="G95:H95"/>
    <mergeCell ref="I95:J95"/>
    <mergeCell ref="B44:B45"/>
    <mergeCell ref="D44:G44"/>
    <mergeCell ref="D45:G45"/>
    <mergeCell ref="B46:G46"/>
    <mergeCell ref="C58:D58"/>
    <mergeCell ref="C69:C70"/>
    <mergeCell ref="D69:D70"/>
    <mergeCell ref="E69:G69"/>
    <mergeCell ref="B41:D41"/>
    <mergeCell ref="E41:G41"/>
    <mergeCell ref="B42:B43"/>
    <mergeCell ref="C42:C43"/>
    <mergeCell ref="D42:D43"/>
    <mergeCell ref="E42:G42"/>
    <mergeCell ref="E43:G43"/>
    <mergeCell ref="L29:M29"/>
    <mergeCell ref="N29:O29"/>
    <mergeCell ref="P29:Q29"/>
    <mergeCell ref="B31:B35"/>
    <mergeCell ref="B36:D36"/>
    <mergeCell ref="B37:D37"/>
    <mergeCell ref="J37:K37"/>
    <mergeCell ref="J25:K25"/>
    <mergeCell ref="B29:B30"/>
    <mergeCell ref="C29:D30"/>
    <mergeCell ref="E29:E30"/>
    <mergeCell ref="F29:F30"/>
    <mergeCell ref="G29:G30"/>
    <mergeCell ref="H29:H30"/>
    <mergeCell ref="J29:K30"/>
    <mergeCell ref="H14:H15"/>
    <mergeCell ref="J14:K15"/>
    <mergeCell ref="L14:M14"/>
    <mergeCell ref="N14:O14"/>
    <mergeCell ref="P14:Q14"/>
    <mergeCell ref="B16:B24"/>
    <mergeCell ref="B8:D8"/>
    <mergeCell ref="B14:B15"/>
    <mergeCell ref="C14:D15"/>
    <mergeCell ref="E14:E15"/>
    <mergeCell ref="F14:F15"/>
    <mergeCell ref="G14:G1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484C0-519B-4C31-BECF-757175BA8EA8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Rozpočet_SP tabulky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Hebelka</dc:creator>
  <cp:lastModifiedBy>David Hebelka</cp:lastModifiedBy>
  <dcterms:created xsi:type="dcterms:W3CDTF">2020-12-17T17:48:51Z</dcterms:created>
  <dcterms:modified xsi:type="dcterms:W3CDTF">2020-12-17T17:49:52Z</dcterms:modified>
</cp:coreProperties>
</file>